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ENDORF-ENVY27\Users\Roli Wendorf\Documents\AAUW\AAUWofCA\CFO\Branch Support\Best practices\Morgan Hill\"/>
    </mc:Choice>
  </mc:AlternateContent>
  <bookViews>
    <workbookView xWindow="0" yWindow="0" windowWidth="15083" windowHeight="6180"/>
  </bookViews>
  <sheets>
    <sheet name="Nov 2019" sheetId="10" r:id="rId1"/>
    <sheet name="Oct 2019" sheetId="13" r:id="rId2"/>
    <sheet name="Sep 2019" sheetId="12" r:id="rId3"/>
    <sheet name="Aug 2019" sheetId="11" r:id="rId4"/>
    <sheet name="Jul 2019" sheetId="4" r:id="rId5"/>
    <sheet name="Activity by month" sheetId="7" r:id="rId6"/>
    <sheet name="Activity detail" sheetId="5" r:id="rId7"/>
    <sheet name="2019-2020 budget" sheetId="9" r:id="rId8"/>
    <sheet name="pivot" sheetId="6" r:id="rId9"/>
  </sheets>
  <definedNames>
    <definedName name="_xlnm._FilterDatabase" localSheetId="6" hidden="1">'Activity detail'!$A$1:$P$62</definedName>
    <definedName name="_xlnm.Print_Area" localSheetId="6">'Activity detail'!$A$2:$J$140</definedName>
    <definedName name="_xlnm.Print_Area" localSheetId="2">'Sep 2019'!$A$1:$I$37</definedName>
    <definedName name="_xlnm.Print_Titles" localSheetId="6">'Activity detail'!$1:$1</definedName>
  </definedNames>
  <calcPr calcId="152511"/>
  <pivotCaches>
    <pivotCache cacheId="0" r:id="rId10"/>
  </pivotCaches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7" i="10" l="1"/>
  <c r="J17" i="10" s="1"/>
  <c r="F36" i="10"/>
  <c r="F13" i="10"/>
  <c r="F38" i="10" s="1"/>
  <c r="G36" i="10"/>
  <c r="C36" i="10"/>
  <c r="B36" i="10"/>
  <c r="J35" i="10"/>
  <c r="H35" i="10"/>
  <c r="A34" i="10"/>
  <c r="I34" i="10"/>
  <c r="H34" i="10"/>
  <c r="A33" i="10"/>
  <c r="I33" i="10"/>
  <c r="H33" i="10"/>
  <c r="A32" i="10"/>
  <c r="I32" i="10"/>
  <c r="H32" i="10"/>
  <c r="A31" i="10"/>
  <c r="I31" i="10"/>
  <c r="J31" i="10" s="1"/>
  <c r="H31" i="10"/>
  <c r="A30" i="10"/>
  <c r="I30" i="10"/>
  <c r="H30" i="10"/>
  <c r="A29" i="10"/>
  <c r="I29" i="10"/>
  <c r="D29" i="10"/>
  <c r="H29" i="10" s="1"/>
  <c r="A28" i="10"/>
  <c r="I28" i="10"/>
  <c r="H28" i="10"/>
  <c r="A27" i="10"/>
  <c r="I27" i="10"/>
  <c r="H27" i="10"/>
  <c r="A26" i="10"/>
  <c r="I26" i="10"/>
  <c r="H26" i="10"/>
  <c r="A25" i="10"/>
  <c r="I25" i="10"/>
  <c r="H25" i="10"/>
  <c r="A24" i="10"/>
  <c r="I24" i="10"/>
  <c r="H24" i="10"/>
  <c r="A23" i="10"/>
  <c r="I23" i="10"/>
  <c r="H23" i="10"/>
  <c r="A22" i="10"/>
  <c r="I22" i="10"/>
  <c r="H22" i="10"/>
  <c r="A21" i="10"/>
  <c r="I21" i="10"/>
  <c r="A19" i="10"/>
  <c r="A18" i="10"/>
  <c r="I18" i="10"/>
  <c r="H18" i="10"/>
  <c r="A16" i="10"/>
  <c r="I16" i="10"/>
  <c r="G13" i="10"/>
  <c r="G39" i="10" s="1"/>
  <c r="C13" i="10"/>
  <c r="C38" i="10" s="1"/>
  <c r="B13" i="10"/>
  <c r="B38" i="10" s="1"/>
  <c r="B39" i="10" s="1"/>
  <c r="C7" i="10" s="1"/>
  <c r="I12" i="10"/>
  <c r="H12" i="10"/>
  <c r="I11" i="10"/>
  <c r="I10" i="10"/>
  <c r="J10" i="10" s="1"/>
  <c r="H10" i="10"/>
  <c r="I9" i="10"/>
  <c r="H7" i="10"/>
  <c r="N50" i="5"/>
  <c r="O52" i="5"/>
  <c r="M52" i="5"/>
  <c r="L52" i="5"/>
  <c r="E16" i="10" s="1"/>
  <c r="K52" i="5"/>
  <c r="J52" i="5"/>
  <c r="I52" i="5"/>
  <c r="H52" i="5"/>
  <c r="D52" i="5"/>
  <c r="L51" i="5"/>
  <c r="N49" i="5"/>
  <c r="N48" i="5"/>
  <c r="N52" i="5" s="1"/>
  <c r="P47" i="5"/>
  <c r="G47" i="5"/>
  <c r="G46" i="5"/>
  <c r="G52" i="5" s="1"/>
  <c r="F34" i="13"/>
  <c r="C34" i="13"/>
  <c r="B34" i="13"/>
  <c r="G33" i="13"/>
  <c r="I33" i="13" s="1"/>
  <c r="H32" i="13"/>
  <c r="G32" i="13"/>
  <c r="A33" i="13"/>
  <c r="H31" i="13"/>
  <c r="G31" i="13"/>
  <c r="A32" i="13"/>
  <c r="H30" i="13"/>
  <c r="G30" i="13"/>
  <c r="A31" i="13"/>
  <c r="H29" i="13"/>
  <c r="G29" i="13"/>
  <c r="A30" i="13"/>
  <c r="H28" i="13"/>
  <c r="G28" i="13"/>
  <c r="A29" i="13"/>
  <c r="H27" i="13"/>
  <c r="A28" i="13"/>
  <c r="H26" i="13"/>
  <c r="I26" i="13" s="1"/>
  <c r="G26" i="13"/>
  <c r="A27" i="13"/>
  <c r="H25" i="13"/>
  <c r="G25" i="13"/>
  <c r="A26" i="13"/>
  <c r="H24" i="13"/>
  <c r="I24" i="13" s="1"/>
  <c r="G24" i="13"/>
  <c r="A25" i="13"/>
  <c r="H23" i="13"/>
  <c r="G23" i="13"/>
  <c r="A24" i="13"/>
  <c r="H22" i="13"/>
  <c r="I22" i="13" s="1"/>
  <c r="G22" i="13"/>
  <c r="A23" i="13"/>
  <c r="H21" i="13"/>
  <c r="G21" i="13"/>
  <c r="A22" i="13"/>
  <c r="H20" i="13"/>
  <c r="G20" i="13"/>
  <c r="A21" i="13"/>
  <c r="H19" i="13"/>
  <c r="A20" i="13"/>
  <c r="D18" i="13"/>
  <c r="G18" i="13" s="1"/>
  <c r="I18" i="13" s="1"/>
  <c r="A18" i="13"/>
  <c r="H16" i="13"/>
  <c r="G16" i="13"/>
  <c r="A17" i="13"/>
  <c r="H15" i="13"/>
  <c r="A16" i="13"/>
  <c r="F12" i="13"/>
  <c r="C12" i="13"/>
  <c r="C36" i="13" s="1"/>
  <c r="B12" i="13"/>
  <c r="H11" i="13"/>
  <c r="G11" i="13"/>
  <c r="H10" i="13"/>
  <c r="H9" i="13"/>
  <c r="G9" i="13"/>
  <c r="H8" i="13"/>
  <c r="G6" i="13"/>
  <c r="G16" i="12"/>
  <c r="G20" i="12"/>
  <c r="G21" i="12"/>
  <c r="G22" i="12"/>
  <c r="G23" i="12"/>
  <c r="G24" i="12"/>
  <c r="G25" i="12"/>
  <c r="G26" i="12"/>
  <c r="G28" i="12"/>
  <c r="G29" i="12"/>
  <c r="G30" i="12"/>
  <c r="G31" i="12"/>
  <c r="G32" i="12"/>
  <c r="G33" i="12"/>
  <c r="I33" i="12" s="1"/>
  <c r="J17" i="12"/>
  <c r="D18" i="12"/>
  <c r="G18" i="12" s="1"/>
  <c r="I18" i="12" s="1"/>
  <c r="M44" i="5"/>
  <c r="D20" i="10" s="1"/>
  <c r="H20" i="10" s="1"/>
  <c r="J20" i="10" s="1"/>
  <c r="G6" i="12"/>
  <c r="G9" i="12"/>
  <c r="G11" i="12"/>
  <c r="E34" i="12"/>
  <c r="C34" i="12"/>
  <c r="B34" i="12"/>
  <c r="B12" i="12"/>
  <c r="C12" i="12"/>
  <c r="E12" i="12"/>
  <c r="H37" i="5"/>
  <c r="H44" i="5" s="1"/>
  <c r="H33" i="5"/>
  <c r="H15" i="5"/>
  <c r="M41" i="5"/>
  <c r="K42" i="5"/>
  <c r="K44" i="5" s="1"/>
  <c r="L43" i="5"/>
  <c r="L40" i="5"/>
  <c r="J39" i="5"/>
  <c r="N38" i="5"/>
  <c r="N44" i="5" s="1"/>
  <c r="D17" i="12" s="1"/>
  <c r="G17" i="12" s="1"/>
  <c r="O44" i="5"/>
  <c r="J44" i="5"/>
  <c r="D27" i="13" s="1"/>
  <c r="G27" i="13" s="1"/>
  <c r="I44" i="5"/>
  <c r="D44" i="5"/>
  <c r="G35" i="5"/>
  <c r="G44" i="5" s="1"/>
  <c r="G36" i="5"/>
  <c r="J32" i="12"/>
  <c r="H32" i="12"/>
  <c r="A32" i="12"/>
  <c r="J31" i="12"/>
  <c r="H31" i="12"/>
  <c r="A31" i="12"/>
  <c r="J30" i="12"/>
  <c r="H30" i="12"/>
  <c r="A30" i="12"/>
  <c r="J29" i="12"/>
  <c r="H29" i="12"/>
  <c r="I29" i="12" s="1"/>
  <c r="A29" i="12"/>
  <c r="J28" i="12"/>
  <c r="H28" i="12"/>
  <c r="A28" i="12"/>
  <c r="J27" i="12"/>
  <c r="H27" i="12"/>
  <c r="A27" i="12"/>
  <c r="J26" i="12"/>
  <c r="H26" i="12"/>
  <c r="A26" i="12"/>
  <c r="J25" i="12"/>
  <c r="H25" i="12"/>
  <c r="I25" i="12" s="1"/>
  <c r="A25" i="12"/>
  <c r="J24" i="12"/>
  <c r="H24" i="12"/>
  <c r="A24" i="12"/>
  <c r="J23" i="12"/>
  <c r="H23" i="12"/>
  <c r="I23" i="12" s="1"/>
  <c r="A23" i="12"/>
  <c r="J22" i="12"/>
  <c r="H22" i="12"/>
  <c r="A22" i="12"/>
  <c r="J21" i="12"/>
  <c r="H21" i="12"/>
  <c r="I21" i="12" s="1"/>
  <c r="A21" i="12"/>
  <c r="J20" i="12"/>
  <c r="H20" i="12"/>
  <c r="A20" i="12"/>
  <c r="J19" i="12"/>
  <c r="H19" i="12"/>
  <c r="A19" i="12"/>
  <c r="A17" i="12"/>
  <c r="J16" i="12"/>
  <c r="H16" i="12"/>
  <c r="I16" i="12" s="1"/>
  <c r="A16" i="12"/>
  <c r="J15" i="12"/>
  <c r="H15" i="12"/>
  <c r="A15" i="12"/>
  <c r="H11" i="12"/>
  <c r="H10" i="12"/>
  <c r="H9" i="12"/>
  <c r="H8" i="12"/>
  <c r="D10" i="12" l="1"/>
  <c r="G10" i="12" s="1"/>
  <c r="D11" i="10"/>
  <c r="D10" i="13"/>
  <c r="P52" i="5"/>
  <c r="E19" i="10"/>
  <c r="E17" i="13"/>
  <c r="D19" i="12"/>
  <c r="G19" i="12" s="1"/>
  <c r="D19" i="13"/>
  <c r="G19" i="13" s="1"/>
  <c r="D21" i="10"/>
  <c r="H21" i="10" s="1"/>
  <c r="D8" i="12"/>
  <c r="G8" i="12" s="1"/>
  <c r="D9" i="10"/>
  <c r="D8" i="13"/>
  <c r="D12" i="13" s="1"/>
  <c r="I53" i="5"/>
  <c r="E11" i="10"/>
  <c r="E10" i="13"/>
  <c r="E12" i="13" s="1"/>
  <c r="D19" i="10"/>
  <c r="D17" i="13"/>
  <c r="I31" i="12"/>
  <c r="J33" i="10"/>
  <c r="I22" i="12"/>
  <c r="E15" i="13"/>
  <c r="H11" i="10"/>
  <c r="J11" i="10" s="1"/>
  <c r="D13" i="10"/>
  <c r="J12" i="10"/>
  <c r="E34" i="13"/>
  <c r="J22" i="10"/>
  <c r="J26" i="10"/>
  <c r="I13" i="10"/>
  <c r="J24" i="10"/>
  <c r="J28" i="10"/>
  <c r="J29" i="10"/>
  <c r="E36" i="10"/>
  <c r="J18" i="10"/>
  <c r="J32" i="10"/>
  <c r="A36" i="10"/>
  <c r="H19" i="10"/>
  <c r="J19" i="10" s="1"/>
  <c r="J21" i="10"/>
  <c r="J30" i="10"/>
  <c r="J34" i="10"/>
  <c r="G38" i="10"/>
  <c r="J25" i="10"/>
  <c r="E13" i="10"/>
  <c r="I36" i="10"/>
  <c r="J23" i="10"/>
  <c r="J27" i="10"/>
  <c r="C39" i="10"/>
  <c r="D7" i="10" s="1"/>
  <c r="H9" i="10"/>
  <c r="I11" i="13"/>
  <c r="F37" i="13"/>
  <c r="B36" i="13"/>
  <c r="B37" i="13" s="1"/>
  <c r="C6" i="13" s="1"/>
  <c r="C37" i="13" s="1"/>
  <c r="D6" i="13" s="1"/>
  <c r="I21" i="13"/>
  <c r="I16" i="13"/>
  <c r="I28" i="13"/>
  <c r="I19" i="13"/>
  <c r="I25" i="13"/>
  <c r="G10" i="13"/>
  <c r="I10" i="13" s="1"/>
  <c r="G17" i="13"/>
  <c r="I17" i="13" s="1"/>
  <c r="I20" i="13"/>
  <c r="H12" i="13"/>
  <c r="I29" i="13"/>
  <c r="I31" i="13"/>
  <c r="A35" i="13"/>
  <c r="I30" i="13"/>
  <c r="I32" i="13"/>
  <c r="I9" i="13"/>
  <c r="H34" i="13"/>
  <c r="I23" i="13"/>
  <c r="O53" i="5"/>
  <c r="I27" i="13"/>
  <c r="F36" i="13"/>
  <c r="C36" i="12"/>
  <c r="I20" i="12"/>
  <c r="I28" i="12"/>
  <c r="I32" i="12"/>
  <c r="I24" i="12"/>
  <c r="I30" i="12"/>
  <c r="I17" i="12"/>
  <c r="I19" i="12"/>
  <c r="I45" i="5"/>
  <c r="H12" i="12"/>
  <c r="A34" i="12"/>
  <c r="I26" i="12"/>
  <c r="I11" i="12"/>
  <c r="I10" i="12"/>
  <c r="I8" i="12"/>
  <c r="I9" i="12"/>
  <c r="B36" i="12"/>
  <c r="B37" i="12" s="1"/>
  <c r="C6" i="12" s="1"/>
  <c r="C37" i="12" s="1"/>
  <c r="D6" i="12" s="1"/>
  <c r="E36" i="12"/>
  <c r="E37" i="12"/>
  <c r="D16" i="7"/>
  <c r="D27" i="12"/>
  <c r="G27" i="12" s="1"/>
  <c r="G12" i="12"/>
  <c r="D12" i="12"/>
  <c r="H34" i="12"/>
  <c r="L44" i="5"/>
  <c r="L32" i="5"/>
  <c r="L31" i="5"/>
  <c r="C18" i="11" s="1"/>
  <c r="L18" i="5"/>
  <c r="L15" i="5"/>
  <c r="O33" i="5"/>
  <c r="F17" i="5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5" i="5" s="1"/>
  <c r="F36" i="5" s="1"/>
  <c r="F37" i="5" s="1"/>
  <c r="F38" i="5" s="1"/>
  <c r="F39" i="5" s="1"/>
  <c r="F40" i="5" s="1"/>
  <c r="F41" i="5" s="1"/>
  <c r="F42" i="5" s="1"/>
  <c r="F43" i="5" s="1"/>
  <c r="F46" i="5" s="1"/>
  <c r="F47" i="5" s="1"/>
  <c r="F48" i="5" s="1"/>
  <c r="F49" i="5" s="1"/>
  <c r="F50" i="5" s="1"/>
  <c r="F51" i="5" s="1"/>
  <c r="N27" i="5"/>
  <c r="N30" i="5"/>
  <c r="J29" i="5"/>
  <c r="J28" i="5"/>
  <c r="I26" i="5"/>
  <c r="I33" i="5" s="1"/>
  <c r="G20" i="5"/>
  <c r="G21" i="5"/>
  <c r="G22" i="5"/>
  <c r="G23" i="5"/>
  <c r="G24" i="5"/>
  <c r="G25" i="5"/>
  <c r="G19" i="5"/>
  <c r="O15" i="5"/>
  <c r="G17" i="5"/>
  <c r="G33" i="5" s="1"/>
  <c r="I14" i="5"/>
  <c r="I15" i="5" s="1"/>
  <c r="J11" i="5"/>
  <c r="J15" i="5" s="1"/>
  <c r="J9" i="5"/>
  <c r="G13" i="5"/>
  <c r="G12" i="5"/>
  <c r="G10" i="5"/>
  <c r="G4" i="5"/>
  <c r="G5" i="5"/>
  <c r="G6" i="5"/>
  <c r="G7" i="5"/>
  <c r="G8" i="5"/>
  <c r="G3" i="5"/>
  <c r="D33" i="5"/>
  <c r="D15" i="5"/>
  <c r="F37" i="11"/>
  <c r="H34" i="11"/>
  <c r="E34" i="11"/>
  <c r="G34" i="11" s="1"/>
  <c r="A34" i="11"/>
  <c r="H33" i="11"/>
  <c r="E33" i="11"/>
  <c r="G33" i="11" s="1"/>
  <c r="A33" i="11"/>
  <c r="H32" i="11"/>
  <c r="E32" i="11"/>
  <c r="G32" i="11" s="1"/>
  <c r="A32" i="11"/>
  <c r="H31" i="11"/>
  <c r="E31" i="11"/>
  <c r="G31" i="11" s="1"/>
  <c r="A31" i="11"/>
  <c r="H30" i="11"/>
  <c r="E30" i="11"/>
  <c r="G30" i="11" s="1"/>
  <c r="A30" i="11"/>
  <c r="H29" i="11"/>
  <c r="E29" i="11"/>
  <c r="G29" i="11" s="1"/>
  <c r="A29" i="11"/>
  <c r="H28" i="11"/>
  <c r="E28" i="11"/>
  <c r="G28" i="11" s="1"/>
  <c r="A28" i="11"/>
  <c r="H27" i="11"/>
  <c r="E27" i="11"/>
  <c r="G27" i="11" s="1"/>
  <c r="A27" i="11"/>
  <c r="H26" i="11"/>
  <c r="E26" i="11"/>
  <c r="G26" i="11" s="1"/>
  <c r="A26" i="11"/>
  <c r="H25" i="11"/>
  <c r="E25" i="11"/>
  <c r="G25" i="11" s="1"/>
  <c r="A25" i="11"/>
  <c r="H24" i="11"/>
  <c r="E24" i="11"/>
  <c r="G24" i="11" s="1"/>
  <c r="A24" i="11"/>
  <c r="H23" i="11"/>
  <c r="E23" i="11"/>
  <c r="G23" i="11" s="1"/>
  <c r="A23" i="11"/>
  <c r="H22" i="11"/>
  <c r="E22" i="11"/>
  <c r="G22" i="11" s="1"/>
  <c r="A22" i="11"/>
  <c r="H21" i="11"/>
  <c r="E21" i="11"/>
  <c r="G21" i="11" s="1"/>
  <c r="A21" i="11"/>
  <c r="H20" i="11"/>
  <c r="E20" i="11"/>
  <c r="G20" i="11" s="1"/>
  <c r="A20" i="11"/>
  <c r="H19" i="11"/>
  <c r="E19" i="11"/>
  <c r="G19" i="11" s="1"/>
  <c r="A19" i="11"/>
  <c r="H18" i="11"/>
  <c r="E18" i="11"/>
  <c r="A18" i="11"/>
  <c r="E14" i="11"/>
  <c r="G14" i="11" s="1"/>
  <c r="E13" i="11"/>
  <c r="E12" i="11"/>
  <c r="G12" i="11" s="1"/>
  <c r="E11" i="11"/>
  <c r="G11" i="11" s="1"/>
  <c r="F36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17" i="4"/>
  <c r="J2" i="7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17" i="4"/>
  <c r="E11" i="4"/>
  <c r="E12" i="4"/>
  <c r="E13" i="4"/>
  <c r="E10" i="4"/>
  <c r="D36" i="9"/>
  <c r="D34" i="9"/>
  <c r="D14" i="9"/>
  <c r="L33" i="5" l="1"/>
  <c r="G8" i="13"/>
  <c r="J33" i="5"/>
  <c r="P33" i="5" s="1"/>
  <c r="P35" i="5" s="1"/>
  <c r="D16" i="10"/>
  <c r="D15" i="13"/>
  <c r="E36" i="13"/>
  <c r="E38" i="10"/>
  <c r="H13" i="10"/>
  <c r="J9" i="10"/>
  <c r="J13" i="10" s="1"/>
  <c r="E36" i="11"/>
  <c r="G12" i="13"/>
  <c r="I8" i="13"/>
  <c r="I12" i="13" s="1"/>
  <c r="O45" i="5"/>
  <c r="E16" i="7" s="1"/>
  <c r="D15" i="12"/>
  <c r="G15" i="12" s="1"/>
  <c r="I15" i="12" s="1"/>
  <c r="I12" i="12"/>
  <c r="I27" i="12"/>
  <c r="P44" i="5"/>
  <c r="P46" i="5" s="1"/>
  <c r="G18" i="11"/>
  <c r="G36" i="11" s="1"/>
  <c r="N33" i="5"/>
  <c r="E14" i="7"/>
  <c r="C36" i="11"/>
  <c r="D14" i="7"/>
  <c r="E12" i="7"/>
  <c r="G15" i="5"/>
  <c r="P15" i="5" s="1"/>
  <c r="E15" i="11"/>
  <c r="G24" i="4"/>
  <c r="E37" i="11" l="1"/>
  <c r="G15" i="13"/>
  <c r="D34" i="13"/>
  <c r="D36" i="13" s="1"/>
  <c r="D37" i="13" s="1"/>
  <c r="E6" i="13" s="1"/>
  <c r="E37" i="13" s="1"/>
  <c r="E39" i="13" s="1"/>
  <c r="D36" i="10"/>
  <c r="D38" i="10" s="1"/>
  <c r="D39" i="10" s="1"/>
  <c r="H16" i="10"/>
  <c r="J34" i="5"/>
  <c r="D39" i="13"/>
  <c r="I34" i="12"/>
  <c r="D34" i="12"/>
  <c r="D36" i="12" s="1"/>
  <c r="D37" i="12" s="1"/>
  <c r="D39" i="12" s="1"/>
  <c r="G34" i="12"/>
  <c r="G37" i="12" s="1"/>
  <c r="G39" i="12" s="1"/>
  <c r="D12" i="7"/>
  <c r="C15" i="11"/>
  <c r="E14" i="4"/>
  <c r="I15" i="13" l="1"/>
  <c r="I34" i="13" s="1"/>
  <c r="G34" i="13"/>
  <c r="H36" i="10"/>
  <c r="J16" i="10"/>
  <c r="J36" i="10" s="1"/>
  <c r="E7" i="10"/>
  <c r="E39" i="10" s="1"/>
  <c r="D41" i="10"/>
  <c r="G36" i="12"/>
  <c r="C37" i="11"/>
  <c r="G13" i="11"/>
  <c r="G15" i="11" s="1"/>
  <c r="G37" i="11" s="1"/>
  <c r="F10" i="7"/>
  <c r="G27" i="4"/>
  <c r="H38" i="10" l="1"/>
  <c r="H39" i="10"/>
  <c r="F7" i="10"/>
  <c r="F39" i="10" s="1"/>
  <c r="F41" i="10" s="1"/>
  <c r="E41" i="10"/>
  <c r="G36" i="13"/>
  <c r="G37" i="13"/>
  <c r="F12" i="7"/>
  <c r="F14" i="7" s="1"/>
  <c r="F16" i="7" s="1"/>
  <c r="F18" i="7" s="1"/>
  <c r="F20" i="7" s="1"/>
  <c r="F22" i="7" s="1"/>
  <c r="F24" i="7" s="1"/>
  <c r="F26" i="7" s="1"/>
  <c r="F28" i="7" s="1"/>
  <c r="F30" i="7" s="1"/>
  <c r="F32" i="7" s="1"/>
  <c r="F34" i="7" s="1"/>
  <c r="D37" i="7"/>
  <c r="J4" i="7" s="1"/>
  <c r="E37" i="7"/>
  <c r="J6" i="7" s="1"/>
  <c r="J8" i="7" l="1"/>
  <c r="F37" i="7"/>
  <c r="G13" i="4"/>
  <c r="G10" i="4"/>
  <c r="C35" i="4" l="1"/>
  <c r="G12" i="4"/>
  <c r="G11" i="4"/>
  <c r="E35" i="4"/>
  <c r="E36" i="4" s="1"/>
  <c r="G33" i="4"/>
  <c r="G32" i="4"/>
  <c r="G31" i="4"/>
  <c r="G30" i="4"/>
  <c r="G29" i="4"/>
  <c r="G28" i="4"/>
  <c r="G26" i="4"/>
  <c r="G25" i="4"/>
  <c r="G23" i="4"/>
  <c r="G22" i="4"/>
  <c r="G21" i="4"/>
  <c r="G20" i="4"/>
  <c r="G19" i="4"/>
  <c r="G18" i="4"/>
  <c r="G17" i="4"/>
  <c r="C14" i="4" l="1"/>
  <c r="C39" i="4" s="1"/>
  <c r="C7" i="11" s="1"/>
  <c r="C40" i="11" s="1"/>
  <c r="C42" i="11" s="1"/>
  <c r="G35" i="4"/>
  <c r="C36" i="4" l="1"/>
  <c r="G14" i="4"/>
  <c r="G36" i="4" s="1"/>
</calcChain>
</file>

<file path=xl/sharedStrings.xml><?xml version="1.0" encoding="utf-8"?>
<sst xmlns="http://schemas.openxmlformats.org/spreadsheetml/2006/main" count="688" uniqueCount="247">
  <si>
    <t>Budget</t>
  </si>
  <si>
    <t>Income</t>
  </si>
  <si>
    <t>Branch Membership Dues</t>
  </si>
  <si>
    <t>Total Income</t>
  </si>
  <si>
    <t>Expenses</t>
  </si>
  <si>
    <t>Dues Assistance</t>
  </si>
  <si>
    <t>Administrative/Board Expenses</t>
  </si>
  <si>
    <t>Branch Insurance</t>
  </si>
  <si>
    <t>Friendship</t>
  </si>
  <si>
    <t>Gifts, Awards &amp; Donations</t>
  </si>
  <si>
    <t>Historian</t>
  </si>
  <si>
    <t>Hospitality</t>
  </si>
  <si>
    <t>Interbranch Dues</t>
  </si>
  <si>
    <t>Community Awareness****</t>
  </si>
  <si>
    <t>Miscellaneous</t>
  </si>
  <si>
    <t>Newsletter</t>
  </si>
  <si>
    <t>Presidents' Fund</t>
  </si>
  <si>
    <t>Programs</t>
  </si>
  <si>
    <t>Technology</t>
  </si>
  <si>
    <t>Total Expenses</t>
  </si>
  <si>
    <t>Advertising:Newsletter/E-mails</t>
  </si>
  <si>
    <t xml:space="preserve">Actual </t>
  </si>
  <si>
    <t>Operating Account (Chase)</t>
  </si>
  <si>
    <t>Other Income/Surplus</t>
  </si>
  <si>
    <t>Beg. Bal</t>
  </si>
  <si>
    <t>End Bal</t>
  </si>
  <si>
    <t>Balance</t>
  </si>
  <si>
    <t>Date</t>
  </si>
  <si>
    <t>Account</t>
  </si>
  <si>
    <t>Memo</t>
  </si>
  <si>
    <t>Payment</t>
  </si>
  <si>
    <t>Deposit</t>
  </si>
  <si>
    <t>Income: Advertising-Newsletter/E-mails</t>
  </si>
  <si>
    <t>Income: Branch Membership Dues</t>
  </si>
  <si>
    <t>Expense: Dues Assistance</t>
  </si>
  <si>
    <t>Expense: Administrative/Board Expenses</t>
  </si>
  <si>
    <t>Expense: Branch Insurance</t>
  </si>
  <si>
    <t>Expense: Friendship</t>
  </si>
  <si>
    <t>Expense: Gifts, Awards &amp; Donations</t>
  </si>
  <si>
    <t>Expense: Historian</t>
  </si>
  <si>
    <t>Expense: Hospitality</t>
  </si>
  <si>
    <t>Expense: Interbranch Dues</t>
  </si>
  <si>
    <t xml:space="preserve">Expense: Membership </t>
  </si>
  <si>
    <t>Expense: Miscellaneous</t>
  </si>
  <si>
    <t>Expense: Newsletter</t>
  </si>
  <si>
    <t>Expense: Presidents' Fund</t>
  </si>
  <si>
    <t>Expense: Programs</t>
  </si>
  <si>
    <t>Expense: Technology</t>
  </si>
  <si>
    <t xml:space="preserve">Expense: Other Expense </t>
  </si>
  <si>
    <t>Income: Summer BBQ</t>
  </si>
  <si>
    <t>Expense: Summer BBQ</t>
  </si>
  <si>
    <t>Barbara Palmer</t>
  </si>
  <si>
    <t>AAUW Inc</t>
  </si>
  <si>
    <t>Mary Cox</t>
  </si>
  <si>
    <t>Patti Trantow</t>
  </si>
  <si>
    <t>Morgan Hill Chamber of Commerce</t>
  </si>
  <si>
    <t>Summer BBQ</t>
  </si>
  <si>
    <t>Summer BBQ Fund Raiser</t>
  </si>
  <si>
    <t xml:space="preserve"> Operating Account (Chase)</t>
  </si>
  <si>
    <r>
      <t>Over/</t>
    </r>
    <r>
      <rPr>
        <b/>
        <sz val="14"/>
        <rFont val="Arial"/>
        <family val="2"/>
      </rPr>
      <t>Under</t>
    </r>
  </si>
  <si>
    <t>Margaret McCann</t>
  </si>
  <si>
    <t>AAUW Educational Cash</t>
  </si>
  <si>
    <t>Donna Dicker</t>
  </si>
  <si>
    <t>Row Labels</t>
  </si>
  <si>
    <t>Grand Total</t>
  </si>
  <si>
    <t>Sum of Payment</t>
  </si>
  <si>
    <t>Sum of Deposit</t>
  </si>
  <si>
    <t>Operating Account</t>
  </si>
  <si>
    <t>Opening Balance</t>
  </si>
  <si>
    <t>Operating Account Totals</t>
  </si>
  <si>
    <t>AAUW Financial Report</t>
  </si>
  <si>
    <t>Deposits</t>
  </si>
  <si>
    <t>Leadership Development</t>
  </si>
  <si>
    <t>chamber of commerce/TasteofMH/4th of July/philanthropy night</t>
  </si>
  <si>
    <t>Operating Account (Chase Bank)</t>
  </si>
  <si>
    <t>2018-2019</t>
  </si>
  <si>
    <t>Spring installation brunch/xmas party</t>
  </si>
  <si>
    <t>Whine&amp;Wine /Fall membership brunch</t>
  </si>
  <si>
    <t>10 months of events</t>
  </si>
  <si>
    <t>Software/new PA System</t>
  </si>
  <si>
    <t>Trans Type</t>
  </si>
  <si>
    <t>ATM deposit</t>
  </si>
  <si>
    <t>Card</t>
  </si>
  <si>
    <t>Bill pymt</t>
  </si>
  <si>
    <t>ACH credit</t>
  </si>
  <si>
    <t>Centennial Rec Center</t>
  </si>
  <si>
    <t>Expense: Leadership Development</t>
  </si>
  <si>
    <t>Expense: Community Awareness</t>
  </si>
  <si>
    <t>board room rental/PO Box/Storage unit shared w WFR</t>
  </si>
  <si>
    <t>CRC board meeting room fee - 10 months</t>
  </si>
  <si>
    <t>4th of July registration</t>
  </si>
  <si>
    <t>4th of July expenses</t>
  </si>
  <si>
    <t>Chamber fee for 9/27/18</t>
  </si>
  <si>
    <t>Chamber fee for 7/21/18</t>
  </si>
  <si>
    <t>Drinks</t>
  </si>
  <si>
    <t>Jenny Redfern</t>
  </si>
  <si>
    <t>Flowers</t>
  </si>
  <si>
    <t>Meat and Fish (less flowers kept)</t>
  </si>
  <si>
    <t>stamps and cards</t>
  </si>
  <si>
    <t>Operating Account 6/30/19 Balance</t>
  </si>
  <si>
    <t>Other Donations</t>
  </si>
  <si>
    <t>Chase error - J.Redfern corrected on 8/22/18</t>
  </si>
  <si>
    <t>Annual Chamber Dues</t>
  </si>
  <si>
    <t>Income: Other Donations</t>
  </si>
  <si>
    <t>Rosenzweig</t>
  </si>
  <si>
    <t>REVERSAL</t>
  </si>
  <si>
    <t>Chase error - J.Redfern card used incorrectly</t>
  </si>
  <si>
    <t>Chase correction to the misused card</t>
  </si>
  <si>
    <t>ACH debit</t>
  </si>
  <si>
    <t>checks rec'd from Joanne Rooney</t>
  </si>
  <si>
    <t>AAUW California</t>
  </si>
  <si>
    <t>Liability Insurance - annual</t>
  </si>
  <si>
    <t xml:space="preserve">Name tags/display board </t>
  </si>
  <si>
    <t>Margo Hinnenkamp</t>
  </si>
  <si>
    <t>Morgan Hill Cellars</t>
  </si>
  <si>
    <t>cash from Taste Of MH member signup</t>
  </si>
  <si>
    <t>Membership brunch plates,cups,forks</t>
  </si>
  <si>
    <t>Chair rental for Membership brunch</t>
  </si>
  <si>
    <t>Candidate brochure printing</t>
  </si>
  <si>
    <t>Pat Toombs</t>
  </si>
  <si>
    <t>1 year Storage split w ISPF</t>
  </si>
  <si>
    <t>ACH Credit</t>
  </si>
  <si>
    <t>Payee or Source</t>
  </si>
  <si>
    <t>US Postal Service</t>
  </si>
  <si>
    <t>Post Office Box</t>
  </si>
  <si>
    <t>Deb Buchanan</t>
  </si>
  <si>
    <t>Elizabeth Mandel</t>
  </si>
  <si>
    <t>Storage Shelves-50% shared cost w ISPF</t>
  </si>
  <si>
    <t>Water, printer cartridge,paper supplies</t>
  </si>
  <si>
    <t>Printing for School Board Forum</t>
  </si>
  <si>
    <t>SCCIBC</t>
  </si>
  <si>
    <t>Annual IBC dues</t>
  </si>
  <si>
    <t>Janet McElroy</t>
  </si>
  <si>
    <t>Lori Mains-</t>
  </si>
  <si>
    <t>Pizza for students at School Board Candidates forum</t>
  </si>
  <si>
    <t>Edmond Felix</t>
  </si>
  <si>
    <t>Holiday Party cc pymt to Gilroy Old Courthouse</t>
  </si>
  <si>
    <t>Christmas Luncheon</t>
  </si>
  <si>
    <t>Square</t>
  </si>
  <si>
    <t>Doris Fredericks</t>
  </si>
  <si>
    <t>Alice Jones</t>
  </si>
  <si>
    <t>error:Reimburse duplicate Square charge</t>
  </si>
  <si>
    <t>GoDaddy</t>
  </si>
  <si>
    <t>Monica McClintock</t>
  </si>
  <si>
    <t xml:space="preserve">plant giveaway at Wine&amp;Whine </t>
  </si>
  <si>
    <t>Heather Orosco</t>
  </si>
  <si>
    <t>Banner</t>
  </si>
  <si>
    <t>Rosy's at the beach food for Wine&amp;Whine</t>
  </si>
  <si>
    <t>AAUW,Inc</t>
  </si>
  <si>
    <t>Square setup</t>
  </si>
  <si>
    <t>corrected 8/22/18</t>
  </si>
  <si>
    <t>Monpreet Chattha</t>
  </si>
  <si>
    <t>MH Freedom Fest</t>
  </si>
  <si>
    <t>JE</t>
  </si>
  <si>
    <t>Gwyn Saucedo</t>
  </si>
  <si>
    <t>Karen MacDonald</t>
  </si>
  <si>
    <t>Peggy Martin</t>
  </si>
  <si>
    <t>Holiday Party Poinsettia</t>
  </si>
  <si>
    <t>Spring Installation Brunch napkins &amp; plates</t>
  </si>
  <si>
    <t>Spring Installation Brunch tea &amp; lemonade</t>
  </si>
  <si>
    <t>Spring Brunch philanthropy awards</t>
  </si>
  <si>
    <t>Spring Brunch president's pins</t>
  </si>
  <si>
    <t>Taste of MH 2018 entrance fee</t>
  </si>
  <si>
    <t>Coleen Colwell</t>
  </si>
  <si>
    <t>4th of July parade float materials</t>
  </si>
  <si>
    <t>Budget 2019/2020</t>
  </si>
  <si>
    <t>2 memberships</t>
  </si>
  <si>
    <t>gifts at AAUW Convention/President's pin</t>
  </si>
  <si>
    <t>6/30/2019-6/30/2020</t>
  </si>
  <si>
    <t>2019-2020</t>
  </si>
  <si>
    <t>Details</t>
  </si>
  <si>
    <t>Posting Date</t>
  </si>
  <si>
    <t>Description</t>
  </si>
  <si>
    <t>Amount</t>
  </si>
  <si>
    <t>Type</t>
  </si>
  <si>
    <t>Beg Bal</t>
  </si>
  <si>
    <t>DEBIT</t>
  </si>
  <si>
    <t>Online Payment 8391629100 To Karen MacDonald 07/02</t>
  </si>
  <si>
    <t>BILLPAY</t>
  </si>
  <si>
    <t>CREDIT</t>
  </si>
  <si>
    <t>ATM CHECK DEPOSIT 07/15 17599 MONTEREY ST MORGAN HILL CA</t>
  </si>
  <si>
    <t>ATM_DEPOSIT</t>
  </si>
  <si>
    <t>ATM CHECK DEPOSIT 07/13 17599 MONTEREY ST MORGAN HILL CA</t>
  </si>
  <si>
    <t>cr due to ATM/DEP error</t>
  </si>
  <si>
    <t>ACCT_XFER</t>
  </si>
  <si>
    <t>ATM CHECK DEPOSIT 07/19 17599 MONTEREY ST MORGAN HILL CA</t>
  </si>
  <si>
    <t>ATM CHECK DEPOSIT 07/20 17599 MONTEREY ST MORGAN HILL CA</t>
  </si>
  <si>
    <t>AAUW INC 402-935-7733 DC                     07/23</t>
  </si>
  <si>
    <t>DEBIT_CARD</t>
  </si>
  <si>
    <t>Online Payment 8476263854 To Linda Tarvin 07/29</t>
  </si>
  <si>
    <t>AAUW INC 402-935-7733 DC                     07/28</t>
  </si>
  <si>
    <t>Online Payment 8475244309 To KATHERINE NAPOLI 07/29</t>
  </si>
  <si>
    <t>ATM CHECK DEPOSIT 07/27 17599 MONTEREY ST MORGAN HILL CA</t>
  </si>
  <si>
    <t>AAUW EDUCATIONAL CASH C&amp;D   942779084       CCD ID: 1526037388</t>
  </si>
  <si>
    <t>ACH_CREDIT</t>
  </si>
  <si>
    <t>Net July 2019</t>
  </si>
  <si>
    <t>2019-2020 Fiscal Year</t>
  </si>
  <si>
    <t>Beginning Balance  7/1/19</t>
  </si>
  <si>
    <t>Dues</t>
  </si>
  <si>
    <t>Educational</t>
  </si>
  <si>
    <t>National</t>
  </si>
  <si>
    <t>Budget must be -0-</t>
  </si>
  <si>
    <t>National Membership</t>
  </si>
  <si>
    <t>Plus Income/Deposits 7/1/19 - 6/30/20</t>
  </si>
  <si>
    <t>Less Disbursements 7/1/19 - 6/30/20</t>
  </si>
  <si>
    <t>Ending Balance 6/30/20</t>
  </si>
  <si>
    <t>ATM CHECK DEPOSIT  17599 MONTEREY ST MORGAN HILL CA</t>
  </si>
  <si>
    <t>Square Inc</t>
  </si>
  <si>
    <t>Credit return online payment Peggy Martin</t>
  </si>
  <si>
    <t>Credit return online payment Karen McDonald</t>
  </si>
  <si>
    <t>Card Ourchas Org stripe KY card 8086</t>
  </si>
  <si>
    <t xml:space="preserve">AAUW INC 402-935-7733 DC    Card 7543            </t>
  </si>
  <si>
    <t>ELECT PMT</t>
  </si>
  <si>
    <t>MH Chamber of Commerce</t>
  </si>
  <si>
    <t>Net August 2019</t>
  </si>
  <si>
    <t>BBQ</t>
  </si>
  <si>
    <t xml:space="preserve">Local </t>
  </si>
  <si>
    <t>Branch Membership Dues (net)</t>
  </si>
  <si>
    <t>Ads</t>
  </si>
  <si>
    <t>Card Purchase card 7543 on 9/24</t>
  </si>
  <si>
    <t>Card Purchase card 7543 on 9/25</t>
  </si>
  <si>
    <t>Online Payment 8391629100 To Karen MacDonald 09/14</t>
  </si>
  <si>
    <t>Online Payment 8391629100 To Cochrane Self Storage 9/16</t>
  </si>
  <si>
    <t>Online Payment 8391629100 To AAUW Calif 09/16</t>
  </si>
  <si>
    <t>Online Payment 8391629100 To Margp Hinnenkamp 09/18</t>
  </si>
  <si>
    <t>Net September 2019</t>
  </si>
  <si>
    <t>State Insur</t>
  </si>
  <si>
    <t>July</t>
  </si>
  <si>
    <t>August</t>
  </si>
  <si>
    <t>September</t>
  </si>
  <si>
    <t xml:space="preserve">YTD </t>
  </si>
  <si>
    <t>Month change</t>
  </si>
  <si>
    <t>Annual</t>
  </si>
  <si>
    <t>Better/(Worse)</t>
  </si>
  <si>
    <t>End bal Ops Account (Chase)</t>
  </si>
  <si>
    <t xml:space="preserve">Storage </t>
  </si>
  <si>
    <t>Storage</t>
  </si>
  <si>
    <t xml:space="preserve"> DEPOSIT  17599 MONTEREY ST MORGAN HILL CA</t>
  </si>
  <si>
    <t>Card Purchase card 7543 on 10/2</t>
  </si>
  <si>
    <t xml:space="preserve">Online Payment 872204995 To Kathy Hansell </t>
  </si>
  <si>
    <t>Online Payment 8731275264 to USPS</t>
  </si>
  <si>
    <t>Online Payment 8799031464 to Karen McDonald</t>
  </si>
  <si>
    <t>Net October 2019</t>
  </si>
  <si>
    <t>`</t>
  </si>
  <si>
    <t>October</t>
  </si>
  <si>
    <t>November</t>
  </si>
  <si>
    <t>Holiday 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</si>
</sst>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\-mmm\-yy;@"/>
    <numFmt numFmtId="165" formatCode="&quot;$&quot;#,##0.00;[Red]&quot;$&quot;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sz val="9"/>
      <color rgb="FF7030A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color theme="1"/>
      <name val="Arial"/>
      <family val="2"/>
    </font>
    <font>
      <b/>
      <u/>
      <sz val="14"/>
      <name val="Arial"/>
      <family val="2"/>
    </font>
    <font>
      <b/>
      <u val="singleAccounting"/>
      <sz val="14"/>
      <name val="Arial"/>
      <family val="2"/>
    </font>
    <font>
      <b/>
      <sz val="14"/>
      <color rgb="FF7030A0"/>
      <name val="Arial"/>
      <family val="2"/>
    </font>
    <font>
      <b/>
      <sz val="9"/>
      <color rgb="FF7030A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7030A0"/>
      <name val="Arial"/>
      <family val="2"/>
    </font>
    <font>
      <b/>
      <sz val="10"/>
      <name val="Arial"/>
      <family val="2"/>
    </font>
    <font>
      <sz val="14"/>
      <color rgb="FF7030A0"/>
      <name val="Arial"/>
      <family val="2"/>
    </font>
    <font>
      <sz val="14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u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4" fillId="0" borderId="0" xfId="0" applyFont="1"/>
    <xf numFmtId="44" fontId="3" fillId="0" borderId="0" xfId="1" applyFont="1"/>
    <xf numFmtId="0" fontId="3" fillId="0" borderId="0" xfId="0" applyFont="1"/>
    <xf numFmtId="44" fontId="2" fillId="0" borderId="0" xfId="1" applyFont="1"/>
    <xf numFmtId="44" fontId="5" fillId="0" borderId="0" xfId="1" applyFont="1"/>
    <xf numFmtId="1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wrapText="1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44" fontId="8" fillId="0" borderId="0" xfId="1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8" fontId="10" fillId="0" borderId="0" xfId="0" applyNumberFormat="1" applyFont="1" applyBorder="1" applyAlignment="1">
      <alignment horizontal="right"/>
    </xf>
    <xf numFmtId="44" fontId="8" fillId="0" borderId="0" xfId="1" applyFont="1" applyBorder="1" applyAlignment="1">
      <alignment horizontal="left"/>
    </xf>
    <xf numFmtId="0" fontId="10" fillId="0" borderId="0" xfId="0" applyFont="1"/>
    <xf numFmtId="44" fontId="11" fillId="0" borderId="0" xfId="1" applyFont="1" applyAlignment="1">
      <alignment horizontal="center"/>
    </xf>
    <xf numFmtId="44" fontId="10" fillId="0" borderId="0" xfId="1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44" fontId="11" fillId="0" borderId="0" xfId="1" applyFont="1"/>
    <xf numFmtId="44" fontId="14" fillId="0" borderId="0" xfId="1" applyFont="1" applyAlignment="1">
      <alignment horizontal="center"/>
    </xf>
    <xf numFmtId="0" fontId="11" fillId="0" borderId="0" xfId="0" applyFont="1"/>
    <xf numFmtId="44" fontId="15" fillId="0" borderId="0" xfId="1" applyFont="1"/>
    <xf numFmtId="0" fontId="16" fillId="0" borderId="0" xfId="0" applyFont="1" applyAlignment="1">
      <alignment wrapText="1"/>
    </xf>
    <xf numFmtId="0" fontId="17" fillId="0" borderId="0" xfId="0" applyFont="1"/>
    <xf numFmtId="0" fontId="11" fillId="0" borderId="1" xfId="0" applyFont="1" applyBorder="1"/>
    <xf numFmtId="44" fontId="15" fillId="0" borderId="1" xfId="1" applyFont="1" applyBorder="1"/>
    <xf numFmtId="0" fontId="11" fillId="0" borderId="0" xfId="0" applyFont="1" applyBorder="1"/>
    <xf numFmtId="44" fontId="15" fillId="0" borderId="0" xfId="1" applyFont="1" applyBorder="1"/>
    <xf numFmtId="44" fontId="18" fillId="0" borderId="0" xfId="1" applyFont="1" applyAlignment="1">
      <alignment wrapText="1"/>
    </xf>
    <xf numFmtId="44" fontId="19" fillId="0" borderId="0" xfId="1" applyFont="1" applyAlignment="1">
      <alignment wrapText="1"/>
    </xf>
    <xf numFmtId="44" fontId="18" fillId="0" borderId="0" xfId="0" applyNumberFormat="1" applyFont="1" applyAlignment="1">
      <alignment wrapText="1"/>
    </xf>
    <xf numFmtId="44" fontId="8" fillId="0" borderId="0" xfId="1" applyFont="1"/>
    <xf numFmtId="44" fontId="17" fillId="0" borderId="0" xfId="1" applyFont="1"/>
    <xf numFmtId="8" fontId="8" fillId="0" borderId="0" xfId="0" applyNumberFormat="1" applyFont="1"/>
    <xf numFmtId="0" fontId="0" fillId="0" borderId="0" xfId="0" applyFont="1"/>
    <xf numFmtId="44" fontId="20" fillId="0" borderId="0" xfId="1" applyFont="1"/>
    <xf numFmtId="0" fontId="21" fillId="0" borderId="0" xfId="0" applyFont="1"/>
    <xf numFmtId="44" fontId="21" fillId="0" borderId="0" xfId="1" applyFont="1"/>
    <xf numFmtId="44" fontId="5" fillId="0" borderId="1" xfId="1" applyFont="1" applyBorder="1"/>
    <xf numFmtId="164" fontId="3" fillId="0" borderId="0" xfId="0" applyNumberFormat="1" applyFont="1"/>
    <xf numFmtId="0" fontId="21" fillId="0" borderId="0" xfId="0" applyFont="1" applyBorder="1"/>
    <xf numFmtId="44" fontId="2" fillId="0" borderId="1" xfId="1" applyFont="1" applyBorder="1"/>
    <xf numFmtId="165" fontId="5" fillId="0" borderId="1" xfId="1" applyNumberFormat="1" applyFont="1" applyBorder="1"/>
    <xf numFmtId="44" fontId="5" fillId="0" borderId="0" xfId="1" applyFont="1" applyBorder="1"/>
    <xf numFmtId="44" fontId="2" fillId="0" borderId="0" xfId="1" applyFont="1" applyBorder="1"/>
    <xf numFmtId="165" fontId="2" fillId="0" borderId="1" xfId="1" applyNumberFormat="1" applyFont="1" applyBorder="1"/>
    <xf numFmtId="165" fontId="5" fillId="0" borderId="0" xfId="1" applyNumberFormat="1" applyFont="1"/>
    <xf numFmtId="0" fontId="21" fillId="0" borderId="1" xfId="0" applyFont="1" applyBorder="1"/>
    <xf numFmtId="165" fontId="2" fillId="0" borderId="0" xfId="1" applyNumberFormat="1" applyFont="1"/>
    <xf numFmtId="0" fontId="1" fillId="0" borderId="0" xfId="0" applyFont="1"/>
    <xf numFmtId="0" fontId="8" fillId="0" borderId="0" xfId="0" applyFont="1" applyFill="1"/>
    <xf numFmtId="44" fontId="8" fillId="0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22" fillId="0" borderId="0" xfId="0" applyFont="1"/>
    <xf numFmtId="44" fontId="22" fillId="0" borderId="0" xfId="1" applyFont="1" applyAlignment="1">
      <alignment horizontal="center"/>
    </xf>
    <xf numFmtId="0" fontId="22" fillId="0" borderId="0" xfId="0" applyFont="1" applyAlignment="1">
      <alignment horizontal="center"/>
    </xf>
    <xf numFmtId="14" fontId="22" fillId="0" borderId="0" xfId="0" applyNumberFormat="1" applyFont="1" applyAlignment="1">
      <alignment horizontal="center"/>
    </xf>
    <xf numFmtId="0" fontId="23" fillId="0" borderId="0" xfId="0" applyFont="1"/>
    <xf numFmtId="44" fontId="22" fillId="0" borderId="0" xfId="1" applyFont="1"/>
    <xf numFmtId="0" fontId="3" fillId="0" borderId="0" xfId="0" quotePrefix="1" applyFont="1"/>
    <xf numFmtId="0" fontId="17" fillId="0" borderId="0" xfId="0" applyFont="1" applyAlignment="1"/>
    <xf numFmtId="0" fontId="7" fillId="0" borderId="0" xfId="0" applyFont="1" applyAlignment="1"/>
    <xf numFmtId="44" fontId="22" fillId="0" borderId="0" xfId="1" quotePrefix="1" applyFont="1" applyAlignment="1">
      <alignment horizontal="center"/>
    </xf>
    <xf numFmtId="0" fontId="6" fillId="0" borderId="0" xfId="0" applyFont="1" applyAlignment="1">
      <alignment horizontal="center"/>
    </xf>
    <xf numFmtId="44" fontId="21" fillId="0" borderId="2" xfId="1" applyFont="1" applyBorder="1"/>
    <xf numFmtId="44" fontId="21" fillId="0" borderId="3" xfId="1" applyFont="1" applyBorder="1"/>
    <xf numFmtId="44" fontId="21" fillId="0" borderId="4" xfId="1" applyFont="1" applyBorder="1"/>
    <xf numFmtId="44" fontId="21" fillId="0" borderId="0" xfId="1" applyFont="1" applyAlignment="1"/>
    <xf numFmtId="0" fontId="21" fillId="0" borderId="0" xfId="1" applyNumberFormat="1" applyFont="1"/>
    <xf numFmtId="0" fontId="21" fillId="0" borderId="0" xfId="1" applyNumberFormat="1" applyFont="1" applyAlignment="1"/>
    <xf numFmtId="0" fontId="21" fillId="0" borderId="0" xfId="0" applyNumberFormat="1" applyFont="1"/>
    <xf numFmtId="0" fontId="21" fillId="0" borderId="0" xfId="0" applyFont="1" applyAlignment="1"/>
    <xf numFmtId="44" fontId="3" fillId="0" borderId="0" xfId="1" applyFont="1" applyAlignment="1"/>
    <xf numFmtId="44" fontId="21" fillId="0" borderId="0" xfId="1" applyFont="1" applyBorder="1"/>
    <xf numFmtId="44" fontId="0" fillId="0" borderId="0" xfId="1" applyFont="1"/>
    <xf numFmtId="0" fontId="1" fillId="0" borderId="0" xfId="0" applyFont="1" applyAlignment="1"/>
    <xf numFmtId="44" fontId="1" fillId="0" borderId="0" xfId="1" applyFont="1" applyBorder="1" applyAlignment="1">
      <alignment horizontal="center"/>
    </xf>
    <xf numFmtId="44" fontId="1" fillId="0" borderId="0" xfId="1" applyFont="1" applyBorder="1" applyAlignment="1">
      <alignment horizontal="left"/>
    </xf>
    <xf numFmtId="8" fontId="2" fillId="0" borderId="0" xfId="0" applyNumberFormat="1" applyFont="1" applyBorder="1" applyAlignment="1">
      <alignment horizontal="right"/>
    </xf>
    <xf numFmtId="8" fontId="1" fillId="0" borderId="0" xfId="0" applyNumberFormat="1" applyFont="1"/>
    <xf numFmtId="44" fontId="3" fillId="0" borderId="0" xfId="1" applyFont="1" applyAlignment="1">
      <alignment horizontal="center"/>
    </xf>
    <xf numFmtId="44" fontId="2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Fill="1"/>
    <xf numFmtId="0" fontId="3" fillId="0" borderId="1" xfId="0" applyFont="1" applyBorder="1"/>
    <xf numFmtId="44" fontId="1" fillId="0" borderId="0" xfId="0" applyNumberFormat="1" applyFont="1" applyFill="1"/>
    <xf numFmtId="0" fontId="3" fillId="0" borderId="0" xfId="0" applyFont="1" applyBorder="1"/>
    <xf numFmtId="0" fontId="25" fillId="0" borderId="0" xfId="0" applyFont="1" applyAlignment="1"/>
    <xf numFmtId="0" fontId="26" fillId="0" borderId="0" xfId="0" applyFont="1" applyAlignment="1"/>
    <xf numFmtId="44" fontId="26" fillId="0" borderId="0" xfId="1" applyFont="1" applyAlignment="1"/>
    <xf numFmtId="44" fontId="1" fillId="0" borderId="0" xfId="1" applyFont="1" applyFill="1"/>
    <xf numFmtId="44" fontId="1" fillId="0" borderId="0" xfId="1" applyFont="1"/>
    <xf numFmtId="0" fontId="3" fillId="0" borderId="0" xfId="0" applyFont="1" applyAlignment="1">
      <alignment horizontal="left" wrapText="1"/>
    </xf>
    <xf numFmtId="43" fontId="17" fillId="0" borderId="0" xfId="2" applyFont="1"/>
    <xf numFmtId="14" fontId="0" fillId="0" borderId="0" xfId="0" applyNumberFormat="1"/>
    <xf numFmtId="43" fontId="0" fillId="0" borderId="0" xfId="2" applyFont="1"/>
    <xf numFmtId="0" fontId="0" fillId="0" borderId="0" xfId="0" applyNumberFormat="1"/>
    <xf numFmtId="8" fontId="22" fillId="0" borderId="0" xfId="1" applyNumberFormat="1" applyFont="1"/>
    <xf numFmtId="44" fontId="24" fillId="0" borderId="0" xfId="1" quotePrefix="1" applyFont="1" applyAlignment="1">
      <alignment horizontal="center"/>
    </xf>
    <xf numFmtId="44" fontId="21" fillId="0" borderId="0" xfId="0" applyNumberFormat="1" applyFont="1"/>
    <xf numFmtId="44" fontId="17" fillId="0" borderId="0" xfId="0" applyNumberFormat="1" applyFont="1"/>
    <xf numFmtId="0" fontId="0" fillId="0" borderId="0" xfId="0" applyFill="1"/>
    <xf numFmtId="14" fontId="0" fillId="0" borderId="0" xfId="0" applyNumberFormat="1" applyFill="1"/>
    <xf numFmtId="43" fontId="0" fillId="0" borderId="0" xfId="2" applyFont="1" applyFill="1"/>
    <xf numFmtId="8" fontId="17" fillId="0" borderId="0" xfId="0" applyNumberFormat="1" applyFont="1" applyFill="1" applyAlignment="1">
      <alignment wrapText="1"/>
    </xf>
    <xf numFmtId="43" fontId="0" fillId="0" borderId="0" xfId="0" applyNumberFormat="1" applyFill="1" applyAlignment="1">
      <alignment wrapText="1"/>
    </xf>
    <xf numFmtId="43" fontId="0" fillId="0" borderId="0" xfId="0" applyNumberFormat="1" applyFill="1"/>
    <xf numFmtId="43" fontId="17" fillId="0" borderId="0" xfId="2" applyFont="1" applyFill="1"/>
    <xf numFmtId="0" fontId="17" fillId="0" borderId="0" xfId="0" applyFont="1" applyFill="1"/>
    <xf numFmtId="14" fontId="17" fillId="0" borderId="0" xfId="0" applyNumberFormat="1" applyFont="1" applyFill="1"/>
    <xf numFmtId="43" fontId="17" fillId="0" borderId="0" xfId="0" applyNumberFormat="1" applyFont="1" applyFill="1"/>
    <xf numFmtId="14" fontId="2" fillId="2" borderId="0" xfId="0" applyNumberFormat="1" applyFont="1" applyFill="1" applyBorder="1" applyAlignment="1">
      <alignment horizontal="center"/>
    </xf>
    <xf numFmtId="43" fontId="0" fillId="0" borderId="0" xfId="0" applyNumberFormat="1"/>
    <xf numFmtId="43" fontId="8" fillId="0" borderId="0" xfId="2" applyFont="1"/>
    <xf numFmtId="44" fontId="27" fillId="0" borderId="0" xfId="1" applyFont="1" applyAlignment="1">
      <alignment wrapText="1"/>
    </xf>
    <xf numFmtId="8" fontId="17" fillId="0" borderId="0" xfId="1" applyNumberFormat="1" applyFont="1"/>
    <xf numFmtId="8" fontId="5" fillId="0" borderId="0" xfId="1" applyNumberFormat="1" applyFont="1"/>
    <xf numFmtId="40" fontId="5" fillId="0" borderId="1" xfId="1" applyNumberFormat="1" applyFont="1" applyBorder="1"/>
    <xf numFmtId="0" fontId="8" fillId="3" borderId="0" xfId="0" applyFont="1" applyFill="1"/>
    <xf numFmtId="0" fontId="10" fillId="3" borderId="0" xfId="0" applyFont="1" applyFill="1" applyBorder="1" applyAlignment="1">
      <alignment horizontal="center"/>
    </xf>
    <xf numFmtId="8" fontId="10" fillId="3" borderId="0" xfId="0" applyNumberFormat="1" applyFont="1" applyFill="1" applyBorder="1" applyAlignment="1">
      <alignment horizontal="right"/>
    </xf>
    <xf numFmtId="44" fontId="11" fillId="3" borderId="0" xfId="1" applyFont="1" applyFill="1"/>
    <xf numFmtId="44" fontId="15" fillId="3" borderId="0" xfId="1" applyFont="1" applyFill="1"/>
    <xf numFmtId="44" fontId="5" fillId="3" borderId="1" xfId="1" applyFont="1" applyFill="1" applyBorder="1"/>
    <xf numFmtId="44" fontId="15" fillId="3" borderId="0" xfId="1" applyFont="1" applyFill="1" applyBorder="1"/>
    <xf numFmtId="44" fontId="5" fillId="3" borderId="0" xfId="1" applyFont="1" applyFill="1"/>
    <xf numFmtId="44" fontId="2" fillId="3" borderId="1" xfId="1" applyFont="1" applyFill="1" applyBorder="1"/>
    <xf numFmtId="44" fontId="17" fillId="3" borderId="0" xfId="1" applyFont="1" applyFill="1"/>
    <xf numFmtId="0" fontId="10" fillId="0" borderId="1" xfId="0" applyFont="1" applyBorder="1"/>
    <xf numFmtId="0" fontId="2" fillId="0" borderId="1" xfId="0" applyFont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137160</xdr:rowOff>
    </xdr:from>
    <xdr:to>
      <xdr:col>1</xdr:col>
      <xdr:colOff>266700</xdr:colOff>
      <xdr:row>3</xdr:row>
      <xdr:rowOff>147165</xdr:rowOff>
    </xdr:to>
    <xdr:pic>
      <xdr:nvPicPr>
        <xdr:cNvPr id="2" name="Picture 1" descr="AAUW Morgan Hill">
          <a:extLst>
            <a:ext uri="{FF2B5EF4-FFF2-40B4-BE49-F238E27FC236}">
              <a16:creationId xmlns:a16="http://schemas.microsoft.com/office/drawing/2014/main" xmlns="" id="{6524C8B5-EC95-49CE-A128-EE65EA4CB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37160"/>
          <a:ext cx="2827020" cy="596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1</xdr:row>
      <xdr:rowOff>73467</xdr:rowOff>
    </xdr:from>
    <xdr:to>
      <xdr:col>1</xdr:col>
      <xdr:colOff>0</xdr:colOff>
      <xdr:row>3</xdr:row>
      <xdr:rowOff>147164</xdr:rowOff>
    </xdr:to>
    <xdr:pic>
      <xdr:nvPicPr>
        <xdr:cNvPr id="2" name="Picture 1" descr="AAUW Morgan Hill">
          <a:extLst>
            <a:ext uri="{FF2B5EF4-FFF2-40B4-BE49-F238E27FC236}">
              <a16:creationId xmlns:a16="http://schemas.microsoft.com/office/drawing/2014/main" xmlns="" id="{6524C8B5-EC95-49CE-A128-EE65EA4CB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73467"/>
          <a:ext cx="2560320" cy="477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388620</xdr:colOff>
      <xdr:row>0</xdr:row>
      <xdr:rowOff>73467</xdr:rowOff>
    </xdr:from>
    <xdr:to>
      <xdr:col>1</xdr:col>
      <xdr:colOff>197224</xdr:colOff>
      <xdr:row>2</xdr:row>
      <xdr:rowOff>192884</xdr:rowOff>
    </xdr:to>
    <xdr:pic>
      <xdr:nvPicPr>
        <xdr:cNvPr id="2" name="Picture 1" descr="AAUW Morgan Hill">
          <a:extLst>
            <a:ext uri="{FF2B5EF4-FFF2-40B4-BE49-F238E27FC236}">
              <a16:creationId xmlns:a16="http://schemas.microsoft.com/office/drawing/2014/main" xmlns="" id="{6524C8B5-EC95-49CE-A128-EE65EA4CB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" y="73467"/>
          <a:ext cx="2336651" cy="478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1619250</xdr:colOff>
      <xdr:row>0</xdr:row>
      <xdr:rowOff>161925</xdr:rowOff>
    </xdr:from>
    <xdr:to>
      <xdr:col>2</xdr:col>
      <xdr:colOff>572147</xdr:colOff>
      <xdr:row>2</xdr:row>
      <xdr:rowOff>212272</xdr:rowOff>
    </xdr:to>
    <xdr:pic>
      <xdr:nvPicPr>
        <xdr:cNvPr id="2" name="Picture 1" descr="AAUW Morgan Hill">
          <a:extLst>
            <a:ext uri="{FF2B5EF4-FFF2-40B4-BE49-F238E27FC236}">
              <a16:creationId xmlns:a16="http://schemas.microsoft.com/office/drawing/2014/main" xmlns="" id="{6524C8B5-EC95-49CE-A128-EE65EA4CB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161925"/>
          <a:ext cx="3913517" cy="416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1619250</xdr:colOff>
      <xdr:row>0</xdr:row>
      <xdr:rowOff>161925</xdr:rowOff>
    </xdr:from>
    <xdr:to>
      <xdr:col>4</xdr:col>
      <xdr:colOff>473087</xdr:colOff>
      <xdr:row>2</xdr:row>
      <xdr:rowOff>212272</xdr:rowOff>
    </xdr:to>
    <xdr:pic>
      <xdr:nvPicPr>
        <xdr:cNvPr id="2" name="Picture 1" descr="AAUW Morgan Hill">
          <a:extLst>
            <a:ext uri="{FF2B5EF4-FFF2-40B4-BE49-F238E27FC236}">
              <a16:creationId xmlns:a16="http://schemas.microsoft.com/office/drawing/2014/main" xmlns="" id="{6524C8B5-EC95-49CE-A128-EE65EA4CB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161925"/>
          <a:ext cx="3753497" cy="4313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1619250</xdr:colOff>
      <xdr:row>0</xdr:row>
      <xdr:rowOff>161925</xdr:rowOff>
    </xdr:from>
    <xdr:to>
      <xdr:col>5</xdr:col>
      <xdr:colOff>438797</xdr:colOff>
      <xdr:row>3</xdr:row>
      <xdr:rowOff>21772</xdr:rowOff>
    </xdr:to>
    <xdr:pic>
      <xdr:nvPicPr>
        <xdr:cNvPr id="3" name="Picture 2" descr="AAUW Morgan Hill">
          <a:extLst>
            <a:ext uri="{FF2B5EF4-FFF2-40B4-BE49-F238E27FC236}">
              <a16:creationId xmlns:a16="http://schemas.microsoft.com/office/drawing/2014/main" xmlns="" id="{F41C84AC-533E-4856-A393-2A5E71B87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161925"/>
          <a:ext cx="3753497" cy="4313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1619250</xdr:colOff>
      <xdr:row>0</xdr:row>
      <xdr:rowOff>161925</xdr:rowOff>
    </xdr:from>
    <xdr:to>
      <xdr:col>3</xdr:col>
      <xdr:colOff>671207</xdr:colOff>
      <xdr:row>2</xdr:row>
      <xdr:rowOff>212272</xdr:rowOff>
    </xdr:to>
    <xdr:pic>
      <xdr:nvPicPr>
        <xdr:cNvPr id="4" name="Picture 3" descr="AAUW Morgan Hill">
          <a:extLst>
            <a:ext uri="{FF2B5EF4-FFF2-40B4-BE49-F238E27FC236}">
              <a16:creationId xmlns="" xmlns:a16="http://schemas.microsoft.com/office/drawing/2014/main" id="{6524C8B5-EC95-49CE-A128-EE65EA4CB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161925"/>
          <a:ext cx="2503817" cy="416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1619250</xdr:colOff>
      <xdr:row>0</xdr:row>
      <xdr:rowOff>161925</xdr:rowOff>
    </xdr:from>
    <xdr:to>
      <xdr:col>5</xdr:col>
      <xdr:colOff>705497</xdr:colOff>
      <xdr:row>3</xdr:row>
      <xdr:rowOff>21772</xdr:rowOff>
    </xdr:to>
    <xdr:pic>
      <xdr:nvPicPr>
        <xdr:cNvPr id="5" name="Picture 4" descr="AAUW Morgan Hill">
          <a:extLst>
            <a:ext uri="{FF2B5EF4-FFF2-40B4-BE49-F238E27FC236}">
              <a16:creationId xmlns="" xmlns:a16="http://schemas.microsoft.com/office/drawing/2014/main" id="{F41C84AC-533E-4856-A393-2A5E71B87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161925"/>
          <a:ext cx="4161167" cy="446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tie" refreshedDate="43619.527696527781" createdVersion="6" refreshedVersion="6" minRefreshableVersion="3" recordCount="118">
  <cacheSource type="worksheet">
    <worksheetSource ref="A1:G119" sheet="pivot"/>
  </cacheSource>
  <cacheFields count="7">
    <cacheField name="Date" numFmtId="164">
      <sharedItems containsSemiMixedTypes="0" containsNonDate="0" containsDate="1" containsString="0" minDate="2018-07-05T00:00:00" maxDate="2019-05-30T00:00:00"/>
    </cacheField>
    <cacheField name="Trans Type" numFmtId="44">
      <sharedItems containsBlank="1"/>
    </cacheField>
    <cacheField name="Payee or Source" numFmtId="0">
      <sharedItems containsBlank="1"/>
    </cacheField>
    <cacheField name="Account" numFmtId="0">
      <sharedItems count="17">
        <s v="Income: Branch Membership Dues"/>
        <s v="Expense: Administrative/Board Expenses"/>
        <s v="Expense: Community Awareness"/>
        <s v="Expense: Other Expense "/>
        <s v="Income: Summer BBQ"/>
        <s v="Income: Other Donations"/>
        <s v="Expense: Summer BBQ"/>
        <s v="Expense: Friendship"/>
        <s v="Income: Advertising-Newsletter/E-mails"/>
        <s v="Expense: Branch Insurance"/>
        <s v="Expense: Membership "/>
        <s v="Expense: Programs"/>
        <s v="Expense: Interbranch Dues"/>
        <s v="Expense: Hospitality"/>
        <s v="Expense: Technology"/>
        <s v="Expense: Dues Assistance"/>
        <s v="Expense: Gifts, Awards &amp; Donations"/>
      </sharedItems>
    </cacheField>
    <cacheField name="Memo" numFmtId="0">
      <sharedItems containsBlank="1"/>
    </cacheField>
    <cacheField name="Payment" numFmtId="44">
      <sharedItems containsString="0" containsBlank="1" containsNumber="1" minValue="0" maxValue="1943.52"/>
    </cacheField>
    <cacheField name="Deposit" numFmtId="44">
      <sharedItems containsString="0" containsBlank="1" containsNumber="1" minValue="0.01" maxValue="22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8">
  <r>
    <d v="2018-07-05T00:00:00"/>
    <s v="ATM deposit"/>
    <m/>
    <x v="0"/>
    <m/>
    <m/>
    <n v="312"/>
  </r>
  <r>
    <d v="2018-07-09T00:00:00"/>
    <s v="Card"/>
    <s v="AAUW Inc"/>
    <x v="0"/>
    <m/>
    <n v="237"/>
    <m/>
  </r>
  <r>
    <d v="2018-07-10T00:00:00"/>
    <s v="Bill pymt"/>
    <s v="Centennial Rec Center"/>
    <x v="1"/>
    <s v="Chamber fee for 7/21/18"/>
    <n v="15"/>
    <m/>
  </r>
  <r>
    <d v="2018-07-10T00:00:00"/>
    <s v="Bill pymt"/>
    <s v="Centennial Rec Center"/>
    <x v="1"/>
    <s v="CRC board meeting room fee - 10 months"/>
    <n v="150"/>
    <m/>
  </r>
  <r>
    <d v="2018-07-10T00:00:00"/>
    <s v="Bill pymt"/>
    <s v="Margaret McCann"/>
    <x v="2"/>
    <s v="4th of July registration"/>
    <n v="30"/>
    <m/>
  </r>
  <r>
    <d v="2018-07-10T00:00:00"/>
    <s v="Bill pymt"/>
    <s v="Barbara Palmer"/>
    <x v="2"/>
    <s v="4th of July expenses"/>
    <n v="39.18"/>
    <m/>
  </r>
  <r>
    <d v="2018-07-23T00:00:00"/>
    <s v="ATM deposit"/>
    <m/>
    <x v="0"/>
    <m/>
    <m/>
    <n v="149"/>
  </r>
  <r>
    <d v="2018-07-23T00:00:00"/>
    <s v="Card"/>
    <s v="AAUW Inc"/>
    <x v="0"/>
    <m/>
    <n v="99"/>
    <m/>
  </r>
  <r>
    <d v="2018-07-26T00:00:00"/>
    <s v="ACH credit"/>
    <s v="AAUW Educational Cash"/>
    <x v="0"/>
    <m/>
    <m/>
    <n v="175"/>
  </r>
  <r>
    <d v="2018-08-02T00:00:00"/>
    <s v="ATM deposit"/>
    <m/>
    <x v="0"/>
    <m/>
    <m/>
    <n v="208"/>
  </r>
  <r>
    <d v="2018-08-09T00:00:00"/>
    <s v="Card"/>
    <s v="corrected 8/22/18"/>
    <x v="3"/>
    <s v="Chase error - J.Redfern corrected on 8/22/18"/>
    <n v="93.2"/>
    <m/>
  </r>
  <r>
    <d v="2018-08-09T00:00:00"/>
    <s v="Bill pymt"/>
    <s v="Centennial Rec Center"/>
    <x v="1"/>
    <s v="Chamber fee for 9/27/18"/>
    <n v="15"/>
    <m/>
  </r>
  <r>
    <d v="2018-08-09T00:00:00"/>
    <s v="Bill pymt"/>
    <s v="Morgan Hill Chamber of Commerce"/>
    <x v="2"/>
    <s v="Annual Chamber Dues"/>
    <n v="220"/>
    <m/>
  </r>
  <r>
    <d v="2018-08-14T00:00:00"/>
    <s v="Deposit"/>
    <m/>
    <x v="4"/>
    <m/>
    <m/>
    <n v="1720"/>
  </r>
  <r>
    <d v="2018-08-14T00:00:00"/>
    <s v="Deposit"/>
    <m/>
    <x v="0"/>
    <s v="Rosenzweig"/>
    <m/>
    <n v="104"/>
  </r>
  <r>
    <d v="2018-08-14T00:00:00"/>
    <s v="Deposit"/>
    <m/>
    <x v="5"/>
    <m/>
    <m/>
    <n v="80"/>
  </r>
  <r>
    <d v="2018-08-20T00:00:00"/>
    <s v="Card"/>
    <s v="AAUW Inc"/>
    <x v="0"/>
    <m/>
    <n v="158"/>
    <m/>
  </r>
  <r>
    <d v="2018-08-22T00:00:00"/>
    <s v="ATM deposit"/>
    <m/>
    <x v="0"/>
    <m/>
    <m/>
    <n v="104"/>
  </r>
  <r>
    <d v="2018-08-28T00:00:00"/>
    <s v="ATM deposit"/>
    <m/>
    <x v="3"/>
    <s v="Chase error - J.Redfern corrected on 8/22/18"/>
    <n v="0"/>
    <n v="93.2"/>
  </r>
  <r>
    <d v="2018-08-31T00:00:00"/>
    <s v="Card"/>
    <s v="AAUW Inc"/>
    <x v="0"/>
    <m/>
    <n v="79"/>
    <m/>
  </r>
  <r>
    <d v="2018-08-31T00:00:00"/>
    <s v="ACH credit"/>
    <s v="AAUW Educational Cash"/>
    <x v="0"/>
    <m/>
    <m/>
    <n v="100"/>
  </r>
  <r>
    <d v="2018-08-31T00:00:00"/>
    <s v="Bill pymt"/>
    <s v="Mary Cox"/>
    <x v="6"/>
    <s v="Meat and Fish (less flowers kept)"/>
    <n v="516.80999999999995"/>
    <m/>
  </r>
  <r>
    <d v="2018-08-31T00:00:00"/>
    <s v="Bill pymt"/>
    <s v="Patti Trantow"/>
    <x v="6"/>
    <s v="Drinks"/>
    <n v="53.52"/>
    <m/>
  </r>
  <r>
    <d v="2018-08-31T00:00:00"/>
    <s v="Bill pymt"/>
    <s v="Jenny Redfern"/>
    <x v="6"/>
    <s v="Flowers"/>
    <n v="73.25"/>
    <m/>
  </r>
  <r>
    <d v="2018-08-31T00:00:00"/>
    <s v="Bill pymt"/>
    <s v="Donna Dicker"/>
    <x v="7"/>
    <s v="stamps and cards"/>
    <n v="21.39"/>
    <m/>
  </r>
  <r>
    <d v="2018-09-04T00:00:00"/>
    <s v="Card"/>
    <m/>
    <x v="3"/>
    <s v="Chase error - J.Redfern card used incorrectly"/>
    <n v="27.6"/>
    <m/>
  </r>
  <r>
    <d v="2018-09-05T00:00:00"/>
    <s v="REVERSAL"/>
    <m/>
    <x v="3"/>
    <s v="Chase correction to the misused card"/>
    <m/>
    <n v="27.6"/>
  </r>
  <r>
    <d v="2018-09-07T00:00:00"/>
    <s v="Deposit"/>
    <m/>
    <x v="4"/>
    <m/>
    <m/>
    <n v="20"/>
  </r>
  <r>
    <d v="2018-09-07T00:00:00"/>
    <s v="Deposit"/>
    <m/>
    <x v="8"/>
    <s v="checks rec'd from Joanne Rooney"/>
    <m/>
    <n v="750"/>
  </r>
  <r>
    <d v="2018-09-07T00:00:00"/>
    <s v="Bill pymt"/>
    <s v="AAUW California"/>
    <x v="9"/>
    <s v="Liability Insurance - annual"/>
    <n v="676"/>
    <m/>
  </r>
  <r>
    <d v="2018-09-10T00:00:00"/>
    <s v="Bill pymt"/>
    <s v="Jenny Redfern"/>
    <x v="10"/>
    <s v="Name tags/display board "/>
    <n v="32.68"/>
    <m/>
  </r>
  <r>
    <d v="2018-09-17T00:00:00"/>
    <s v="ATM deposit"/>
    <m/>
    <x v="0"/>
    <m/>
    <m/>
    <n v="800.6"/>
  </r>
  <r>
    <d v="2018-09-19T00:00:00"/>
    <s v="Card"/>
    <s v="AAUW Inc"/>
    <x v="0"/>
    <m/>
    <n v="652"/>
    <m/>
  </r>
  <r>
    <d v="2018-09-27T00:00:00"/>
    <s v="ACH credit"/>
    <m/>
    <x v="5"/>
    <s v="Square setup"/>
    <m/>
    <n v="0.97"/>
  </r>
  <r>
    <d v="2018-09-27T00:00:00"/>
    <s v="ACH credit"/>
    <m/>
    <x v="5"/>
    <s v="Square setup"/>
    <m/>
    <n v="0.01"/>
  </r>
  <r>
    <d v="2018-09-27T00:00:00"/>
    <s v="ACH credit"/>
    <m/>
    <x v="5"/>
    <s v="Square setup"/>
    <m/>
    <n v="0.01"/>
  </r>
  <r>
    <d v="2018-09-27T00:00:00"/>
    <s v="ACH debit"/>
    <m/>
    <x v="5"/>
    <s v="Square setup"/>
    <n v="0.01"/>
    <m/>
  </r>
  <r>
    <d v="2018-09-27T00:00:00"/>
    <s v="ACH debit"/>
    <m/>
    <x v="5"/>
    <s v="Square setup"/>
    <n v="0.01"/>
    <m/>
  </r>
  <r>
    <d v="2018-09-28T00:00:00"/>
    <s v="ATM deposit"/>
    <m/>
    <x v="0"/>
    <m/>
    <m/>
    <n v="212"/>
  </r>
  <r>
    <d v="2018-09-28T00:00:00"/>
    <s v="ACH credit"/>
    <s v="AAUW Educational Cash"/>
    <x v="0"/>
    <m/>
    <m/>
    <n v="75"/>
  </r>
  <r>
    <d v="2018-10-01T00:00:00"/>
    <m/>
    <s v="AAUW Inc"/>
    <x v="0"/>
    <m/>
    <n v="162"/>
    <m/>
  </r>
  <r>
    <d v="2018-10-02T00:00:00"/>
    <m/>
    <m/>
    <x v="0"/>
    <s v="cash from Taste Of MH member signup"/>
    <m/>
    <n v="74.599999999999994"/>
  </r>
  <r>
    <d v="2018-10-02T00:00:00"/>
    <m/>
    <m/>
    <x v="5"/>
    <s v="cash from Taste Of MH member signup"/>
    <m/>
    <n v="1.4"/>
  </r>
  <r>
    <d v="2018-10-02T00:00:00"/>
    <m/>
    <m/>
    <x v="0"/>
    <m/>
    <m/>
    <n v="74.5"/>
  </r>
  <r>
    <d v="2018-10-03T00:00:00"/>
    <m/>
    <s v="AAUW Inc"/>
    <x v="0"/>
    <m/>
    <n v="100.5"/>
    <m/>
  </r>
  <r>
    <d v="2018-10-05T00:00:00"/>
    <m/>
    <s v="Margo Hinnenkamp"/>
    <x v="10"/>
    <s v="Membership brunch plates,cups,forks"/>
    <n v="26.73"/>
    <m/>
  </r>
  <r>
    <d v="2018-10-05T00:00:00"/>
    <m/>
    <s v="Morgan Hill Cellars"/>
    <x v="10"/>
    <s v="Chair rental for Membership brunch"/>
    <n v="200"/>
    <m/>
  </r>
  <r>
    <d v="2018-10-05T00:00:00"/>
    <m/>
    <s v="Jenny Redfern"/>
    <x v="11"/>
    <s v="Candidate brochure printing"/>
    <n v="43.55"/>
    <m/>
  </r>
  <r>
    <d v="2018-10-10T00:00:00"/>
    <s v="ATM deposit"/>
    <m/>
    <x v="0"/>
    <m/>
    <m/>
    <n v="104"/>
  </r>
  <r>
    <d v="2018-10-11T00:00:00"/>
    <s v="Card"/>
    <s v="AAUW Inc"/>
    <x v="0"/>
    <m/>
    <n v="79"/>
    <m/>
  </r>
  <r>
    <d v="2018-10-11T00:00:00"/>
    <s v="Card"/>
    <s v="AAUW Inc"/>
    <x v="0"/>
    <m/>
    <n v="49.5"/>
    <m/>
  </r>
  <r>
    <d v="2018-10-15T00:00:00"/>
    <s v="Bill pymt"/>
    <s v="Pat Toombs"/>
    <x v="1"/>
    <s v="1 year Storage split w ISPF"/>
    <n v="641.17999999999995"/>
    <m/>
  </r>
  <r>
    <d v="2018-10-26T00:00:00"/>
    <s v="ACH credit"/>
    <s v="AAUW Educational Cash"/>
    <x v="0"/>
    <m/>
    <m/>
    <n v="25"/>
  </r>
  <r>
    <d v="2018-10-29T00:00:00"/>
    <s v="Bill pymt"/>
    <s v="US Postal Service"/>
    <x v="1"/>
    <s v="Post Office Box"/>
    <n v="96"/>
    <m/>
  </r>
  <r>
    <d v="2018-10-31T00:00:00"/>
    <s v="Bill pymt"/>
    <s v="Deb Buchanan"/>
    <x v="1"/>
    <s v="Storage Shelves-50% shared cost w ISPF"/>
    <n v="36"/>
    <m/>
  </r>
  <r>
    <d v="2018-10-31T00:00:00"/>
    <s v="Bill pymt"/>
    <s v="Margaret McCann"/>
    <x v="11"/>
    <s v="Water, printer cartridge,paper supplies"/>
    <n v="108.96"/>
    <m/>
  </r>
  <r>
    <d v="2018-10-31T00:00:00"/>
    <s v="Bill pymt"/>
    <s v="Elizabeth Mandel"/>
    <x v="11"/>
    <s v="Printing for School Board Forum"/>
    <n v="40"/>
    <m/>
  </r>
  <r>
    <d v="2018-11-01T00:00:00"/>
    <s v="ATM deposit"/>
    <m/>
    <x v="0"/>
    <m/>
    <m/>
    <n v="149"/>
  </r>
  <r>
    <d v="2018-11-05T00:00:00"/>
    <s v="Card"/>
    <s v="AAUW Inc"/>
    <x v="0"/>
    <m/>
    <n v="99"/>
    <m/>
  </r>
  <r>
    <d v="2018-11-20T00:00:00"/>
    <s v="ATM deposit"/>
    <m/>
    <x v="0"/>
    <m/>
    <m/>
    <n v="104"/>
  </r>
  <r>
    <d v="2018-11-21T00:00:00"/>
    <s v="Bill pymt"/>
    <s v="SCCIBC"/>
    <x v="12"/>
    <s v="Annual IBC dues"/>
    <n v="30"/>
    <m/>
  </r>
  <r>
    <d v="2018-11-23T00:00:00"/>
    <s v="Bill pymt"/>
    <s v="Janet McElroy"/>
    <x v="11"/>
    <s v="Pizza for students at School Board Candidates forum"/>
    <n v="26.16"/>
    <m/>
  </r>
  <r>
    <d v="2018-11-23T00:00:00"/>
    <s v="Deposit"/>
    <m/>
    <x v="8"/>
    <s v="Lori Mains-"/>
    <m/>
    <n v="125"/>
  </r>
  <r>
    <d v="2018-11-29T00:00:00"/>
    <s v="ATM deposit"/>
    <m/>
    <x v="0"/>
    <m/>
    <m/>
    <n v="74.400000000000006"/>
  </r>
  <r>
    <d v="2018-11-29T00:00:00"/>
    <s v="Bill pymt"/>
    <s v="Edmond Felix"/>
    <x v="13"/>
    <s v="Holiday Party cc pymt to Gilroy Old Courthouse"/>
    <n v="1943.52"/>
    <m/>
  </r>
  <r>
    <d v="2018-11-30T00:00:00"/>
    <s v="ACH credit"/>
    <s v="AAUW Educational Cash"/>
    <x v="0"/>
    <m/>
    <m/>
    <n v="25"/>
  </r>
  <r>
    <d v="2018-12-03T00:00:00"/>
    <s v="Deposit"/>
    <m/>
    <x v="13"/>
    <s v="Christmas Luncheon"/>
    <m/>
    <n v="2265"/>
  </r>
  <r>
    <d v="2018-12-03T00:00:00"/>
    <s v="ACH credit"/>
    <m/>
    <x v="0"/>
    <s v="Square"/>
    <m/>
    <n v="74.400000000000006"/>
  </r>
  <r>
    <d v="2018-12-03T00:00:00"/>
    <s v="Card"/>
    <s v="AAUW,Inc"/>
    <x v="0"/>
    <m/>
    <n v="49.5"/>
    <m/>
  </r>
  <r>
    <d v="2018-12-11T00:00:00"/>
    <s v="ATM deposit"/>
    <m/>
    <x v="0"/>
    <m/>
    <m/>
    <n v="74.5"/>
  </r>
  <r>
    <d v="2018-12-12T00:00:00"/>
    <s v="Card"/>
    <s v="AAUW,Inc"/>
    <x v="0"/>
    <m/>
    <n v="99"/>
    <m/>
  </r>
  <r>
    <d v="2019-01-15T00:00:00"/>
    <s v="Deposit"/>
    <m/>
    <x v="0"/>
    <m/>
    <m/>
    <n v="104"/>
  </r>
  <r>
    <d v="2019-01-16T00:00:00"/>
    <s v="Card"/>
    <s v="AAUW,Inc"/>
    <x v="0"/>
    <m/>
    <n v="79"/>
    <m/>
  </r>
  <r>
    <d v="2019-01-18T00:00:00"/>
    <s v="Bill pymt"/>
    <s v="Margo Hinnenkamp"/>
    <x v="13"/>
    <m/>
    <n v="125"/>
    <m/>
  </r>
  <r>
    <d v="2019-01-18T00:00:00"/>
    <s v="Bill pymt"/>
    <s v="Doris Fredericks"/>
    <x v="0"/>
    <m/>
    <n v="104"/>
    <m/>
  </r>
  <r>
    <d v="2019-01-28T00:00:00"/>
    <s v="ATM deposit"/>
    <m/>
    <x v="0"/>
    <m/>
    <m/>
    <n v="104"/>
  </r>
  <r>
    <d v="2019-01-29T00:00:00"/>
    <s v="Card"/>
    <s v="AAUW,Inc"/>
    <x v="0"/>
    <m/>
    <n v="79"/>
    <m/>
  </r>
  <r>
    <d v="2019-02-07T00:00:00"/>
    <s v="ATM deposit"/>
    <m/>
    <x v="0"/>
    <m/>
    <m/>
    <n v="104"/>
  </r>
  <r>
    <d v="2019-02-11T00:00:00"/>
    <s v="Card"/>
    <s v="AAUW,Inc"/>
    <x v="0"/>
    <m/>
    <n v="79"/>
    <m/>
  </r>
  <r>
    <d v="2019-02-22T00:00:00"/>
    <s v="ACH credit"/>
    <s v="Square"/>
    <x v="0"/>
    <s v="Alice Jones"/>
    <m/>
    <n v="74.400000000000006"/>
  </r>
  <r>
    <d v="2019-02-22T00:00:00"/>
    <s v="Card"/>
    <s v="AAUW,Inc"/>
    <x v="0"/>
    <m/>
    <n v="49.5"/>
    <m/>
  </r>
  <r>
    <d v="2019-02-25T00:00:00"/>
    <s v="Bill pymt"/>
    <s v="Alice Jones"/>
    <x v="0"/>
    <s v="error:Reimburse duplicate Square charge"/>
    <n v="76.5"/>
    <m/>
  </r>
  <r>
    <d v="2019-03-04T00:00:00"/>
    <s v="ATM deposit"/>
    <m/>
    <x v="0"/>
    <s v="Heather Orosco"/>
    <m/>
    <n v="104"/>
  </r>
  <r>
    <d v="2019-03-04T00:00:00"/>
    <s v="Bill pymt"/>
    <s v="Elizabeth Mandel"/>
    <x v="14"/>
    <s v="GoDaddy"/>
    <n v="99.05"/>
    <m/>
  </r>
  <r>
    <d v="2019-03-04T00:00:00"/>
    <s v="Bill pymt"/>
    <s v="Monica McClintock"/>
    <x v="10"/>
    <s v="plant giveaway at Wine&amp;Whine "/>
    <n v="46.13"/>
    <m/>
  </r>
  <r>
    <d v="2019-03-26T00:00:00"/>
    <s v="Card"/>
    <s v="AAUW,Inc"/>
    <x v="0"/>
    <s v="Heather Orosco"/>
    <n v="79"/>
    <m/>
  </r>
  <r>
    <d v="2019-03-28T00:00:00"/>
    <s v="Bill pymt"/>
    <s v="Elizabeth Mandel"/>
    <x v="11"/>
    <s v="Banner"/>
    <n v="125.6"/>
    <m/>
  </r>
  <r>
    <d v="2019-03-28T00:00:00"/>
    <s v="Bill pymt"/>
    <s v="Jenny Redfern"/>
    <x v="10"/>
    <s v="Rosy's at the beach food for Wine&amp;Whine"/>
    <n v="250"/>
    <m/>
  </r>
  <r>
    <d v="2019-03-29T00:00:00"/>
    <s v="ATM deposit"/>
    <m/>
    <x v="0"/>
    <s v="Monpreet Chattha"/>
    <m/>
    <n v="104"/>
  </r>
  <r>
    <d v="2019-03-29T00:00:00"/>
    <s v="Card"/>
    <s v="AAUW,Inc"/>
    <x v="0"/>
    <s v="Monpreet Chattha"/>
    <n v="79"/>
    <m/>
  </r>
  <r>
    <d v="2019-04-11T00:00:00"/>
    <s v="ATM deposit"/>
    <m/>
    <x v="0"/>
    <m/>
    <m/>
    <n v="437"/>
  </r>
  <r>
    <d v="2019-04-24T00:00:00"/>
    <s v="ATM deposit"/>
    <m/>
    <x v="0"/>
    <m/>
    <m/>
    <n v="520"/>
  </r>
  <r>
    <d v="2019-04-25T00:00:00"/>
    <s v="ACH credit"/>
    <m/>
    <x v="0"/>
    <m/>
    <m/>
    <n v="74.400000000000006"/>
  </r>
  <r>
    <d v="2019-04-25T00:00:00"/>
    <s v="JE"/>
    <m/>
    <x v="15"/>
    <s v="Gwyn Saucedo"/>
    <n v="104"/>
    <m/>
  </r>
  <r>
    <d v="2019-04-25T00:00:00"/>
    <s v="JE"/>
    <m/>
    <x v="0"/>
    <s v="Gwyn Saucedo"/>
    <m/>
    <n v="104"/>
  </r>
  <r>
    <d v="2019-04-25T00:00:00"/>
    <s v="Card"/>
    <m/>
    <x v="0"/>
    <m/>
    <n v="681.5"/>
    <m/>
  </r>
  <r>
    <d v="2019-04-26T00:00:00"/>
    <s v="ACH credit"/>
    <m/>
    <x v="0"/>
    <m/>
    <m/>
    <n v="1450"/>
  </r>
  <r>
    <d v="2019-04-29T00:00:00"/>
    <s v="Bill pymt"/>
    <s v="MH Freedom Fest"/>
    <x v="2"/>
    <m/>
    <n v="30"/>
    <m/>
  </r>
  <r>
    <d v="2019-04-29T00:00:00"/>
    <s v="Bill pymt"/>
    <s v="Centennial Rec Center"/>
    <x v="1"/>
    <m/>
    <n v="165"/>
    <m/>
  </r>
  <r>
    <d v="2019-05-03T00:00:00"/>
    <s v="ATM deposit"/>
    <m/>
    <x v="0"/>
    <m/>
    <m/>
    <n v="287"/>
  </r>
  <r>
    <d v="2019-05-06T00:00:00"/>
    <s v="ACH credit"/>
    <m/>
    <x v="0"/>
    <s v="Square"/>
    <m/>
    <n v="204.22"/>
  </r>
  <r>
    <d v="2019-05-06T00:00:00"/>
    <s v="ACH credit"/>
    <m/>
    <x v="0"/>
    <s v="Square"/>
    <m/>
    <n v="104.06"/>
  </r>
  <r>
    <d v="2019-05-06T00:00:00"/>
    <s v="Card"/>
    <m/>
    <x v="0"/>
    <m/>
    <n v="212"/>
    <m/>
  </r>
  <r>
    <d v="2019-05-08T00:00:00"/>
    <s v="Card"/>
    <m/>
    <x v="0"/>
    <m/>
    <n v="395"/>
    <m/>
  </r>
  <r>
    <d v="2019-05-08T00:00:00"/>
    <s v="Card"/>
    <m/>
    <x v="0"/>
    <m/>
    <n v="79"/>
    <m/>
  </r>
  <r>
    <d v="2019-05-09T00:00:00"/>
    <s v="ATM deposit"/>
    <m/>
    <x v="0"/>
    <m/>
    <m/>
    <n v="416"/>
  </r>
  <r>
    <d v="2019-05-17T00:00:00"/>
    <s v="ATM deposit"/>
    <m/>
    <x v="0"/>
    <m/>
    <m/>
    <n v="208"/>
  </r>
  <r>
    <d v="2019-05-17T00:00:00"/>
    <s v="Deposit"/>
    <m/>
    <x v="0"/>
    <m/>
    <m/>
    <n v="59"/>
  </r>
  <r>
    <d v="2019-05-20T00:00:00"/>
    <s v="Card"/>
    <m/>
    <x v="0"/>
    <m/>
    <n v="237"/>
    <m/>
  </r>
  <r>
    <d v="2019-05-23T00:00:00"/>
    <s v="Bill pymt"/>
    <s v="Karen MacDonald"/>
    <x v="13"/>
    <s v="Holiday Party Poinsettia"/>
    <n v="12.95"/>
    <m/>
  </r>
  <r>
    <d v="2019-05-23T00:00:00"/>
    <s v="Bill pymt"/>
    <s v="Karen MacDonald"/>
    <x v="10"/>
    <s v="Spring Installation Brunch tea &amp; lemonade"/>
    <n v="36.99"/>
    <m/>
  </r>
  <r>
    <d v="2019-05-23T00:00:00"/>
    <s v="Bill pymt"/>
    <s v="Margo Hinnenkamp"/>
    <x v="10"/>
    <s v="Spring Installation Brunch napkins &amp; plates"/>
    <n v="31.52"/>
    <m/>
  </r>
  <r>
    <d v="2019-05-23T00:00:00"/>
    <s v="Bill pymt"/>
    <s v="Mary Cox"/>
    <x v="16"/>
    <s v="Spring Brunch philanthropy awards"/>
    <n v="116.33"/>
    <m/>
  </r>
  <r>
    <d v="2019-05-23T00:00:00"/>
    <s v="Bill pymt"/>
    <s v="Peggy Martin"/>
    <x v="16"/>
    <s v="Spring Brunch president's pins"/>
    <n v="113"/>
    <m/>
  </r>
  <r>
    <d v="2019-05-23T00:00:00"/>
    <s v="Bill pymt"/>
    <s v="Peggy Martin"/>
    <x v="2"/>
    <s v="Taste of MH 2018 entrance fee"/>
    <n v="225"/>
    <m/>
  </r>
  <r>
    <d v="2019-05-24T00:00:00"/>
    <s v="Bill pymt"/>
    <m/>
    <x v="0"/>
    <m/>
    <m/>
    <n v="600"/>
  </r>
  <r>
    <d v="2019-05-25T00:00:00"/>
    <s v="Bill pymt"/>
    <s v="Coleen Colwell"/>
    <x v="11"/>
    <s v="4th of July parade float materials"/>
    <n v="128.69999999999999"/>
    <m/>
  </r>
  <r>
    <d v="2019-05-29T00:00:00"/>
    <s v="Bill pymt"/>
    <s v="Donna Dicker"/>
    <x v="7"/>
    <s v="stamps and cards"/>
    <n v="38.6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H2:J20" firstHeaderRow="0" firstDataRow="1" firstDataCol="1"/>
  <pivotFields count="7">
    <pivotField numFmtId="164" showAll="0"/>
    <pivotField showAll="0"/>
    <pivotField showAll="0"/>
    <pivotField axis="axisRow" showAll="0">
      <items count="18">
        <item x="1"/>
        <item x="9"/>
        <item x="2"/>
        <item x="15"/>
        <item x="7"/>
        <item x="16"/>
        <item x="13"/>
        <item x="12"/>
        <item x="10"/>
        <item x="3"/>
        <item x="11"/>
        <item x="6"/>
        <item x="14"/>
        <item x="8"/>
        <item x="0"/>
        <item x="5"/>
        <item x="4"/>
        <item t="default"/>
      </items>
    </pivotField>
    <pivotField showAll="0"/>
    <pivotField dataField="1" showAll="0"/>
    <pivotField dataField="1" showAll="0"/>
  </pivotFields>
  <rowFields count="1">
    <field x="3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Payment" fld="5" baseField="0" baseItem="0"/>
    <dataField name="Sum of Deposi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41"/>
  <sheetViews>
    <sheetView tabSelected="1" topLeftCell="A4" workbookViewId="0">
      <selection activeCell="C2" sqref="C2"/>
    </sheetView>
  </sheetViews>
  <sheetFormatPr defaultColWidth="9.1328125" defaultRowHeight="14.25" x14ac:dyDescent="0.45"/>
  <cols>
    <col min="1" max="1" width="38.33203125" style="13" customWidth="1"/>
    <col min="2" max="2" width="15.1328125" style="13" customWidth="1"/>
    <col min="3" max="3" width="16.19921875" style="13" customWidth="1"/>
    <col min="4" max="6" width="16.796875" style="13" customWidth="1"/>
    <col min="7" max="7" width="1" style="126" customWidth="1"/>
    <col min="8" max="8" width="17.6640625" style="13" customWidth="1"/>
    <col min="9" max="9" width="16.53125" style="13" bestFit="1" customWidth="1"/>
    <col min="10" max="10" width="19.796875" style="13" customWidth="1"/>
    <col min="11" max="16384" width="9.1328125" style="13"/>
  </cols>
  <sheetData>
    <row r="3" spans="1:10" ht="17.649999999999999" x14ac:dyDescent="0.5">
      <c r="H3" s="7" t="s">
        <v>230</v>
      </c>
      <c r="I3" s="7" t="s">
        <v>232</v>
      </c>
      <c r="J3" s="7" t="s">
        <v>230</v>
      </c>
    </row>
    <row r="4" spans="1:10" ht="17.649999999999999" x14ac:dyDescent="0.5">
      <c r="H4" s="23" t="s">
        <v>21</v>
      </c>
      <c r="I4" s="22" t="s">
        <v>0</v>
      </c>
      <c r="J4" s="11" t="s">
        <v>233</v>
      </c>
    </row>
    <row r="5" spans="1:10" ht="17.649999999999999" x14ac:dyDescent="0.5">
      <c r="A5" s="7" t="s">
        <v>168</v>
      </c>
      <c r="B5" s="7" t="s">
        <v>227</v>
      </c>
      <c r="C5" s="7" t="s">
        <v>228</v>
      </c>
      <c r="D5" s="7" t="s">
        <v>229</v>
      </c>
      <c r="E5" s="7" t="s">
        <v>244</v>
      </c>
      <c r="F5" s="7" t="s">
        <v>245</v>
      </c>
      <c r="G5" s="127"/>
      <c r="H5" s="71" t="s">
        <v>169</v>
      </c>
      <c r="I5" s="71" t="s">
        <v>169</v>
      </c>
      <c r="J5" s="12" t="s">
        <v>26</v>
      </c>
    </row>
    <row r="6" spans="1:10" ht="17.649999999999999" x14ac:dyDescent="0.5">
      <c r="B6" s="7"/>
      <c r="C6" s="7"/>
      <c r="D6" s="7"/>
      <c r="E6" s="7"/>
      <c r="F6" s="7"/>
      <c r="G6" s="127"/>
      <c r="H6" s="71"/>
      <c r="I6" s="71"/>
      <c r="J6" s="71"/>
    </row>
    <row r="7" spans="1:10" ht="17.649999999999999" x14ac:dyDescent="0.5">
      <c r="A7" s="8" t="s">
        <v>24</v>
      </c>
      <c r="B7" s="18">
        <v>21575.18</v>
      </c>
      <c r="C7" s="18">
        <f>+B39</f>
        <v>21942.240000000002</v>
      </c>
      <c r="D7" s="18">
        <f>+C39</f>
        <v>23709.43</v>
      </c>
      <c r="E7" s="18">
        <f>+D39</f>
        <v>22592.03</v>
      </c>
      <c r="F7" s="18">
        <f>+E39</f>
        <v>22508.32</v>
      </c>
      <c r="G7" s="128"/>
      <c r="H7" s="18">
        <f>+B7</f>
        <v>21575.18</v>
      </c>
      <c r="I7" s="19"/>
    </row>
    <row r="8" spans="1:10" ht="17.649999999999999" x14ac:dyDescent="0.5">
      <c r="A8" s="24" t="s">
        <v>1</v>
      </c>
      <c r="B8" s="25"/>
      <c r="C8" s="25"/>
      <c r="D8" s="6"/>
      <c r="E8" s="6"/>
      <c r="F8" s="6"/>
      <c r="G8" s="129"/>
    </row>
    <row r="9" spans="1:10" ht="17.649999999999999" x14ac:dyDescent="0.5">
      <c r="A9" s="27" t="s">
        <v>20</v>
      </c>
      <c r="B9" s="28"/>
      <c r="C9" s="28"/>
      <c r="D9" s="6">
        <f>+'Activity detail'!H44</f>
        <v>450</v>
      </c>
      <c r="E9" s="6"/>
      <c r="F9" s="6"/>
      <c r="G9" s="130"/>
      <c r="H9" s="6">
        <f>SUM(B9:G9)</f>
        <v>450</v>
      </c>
      <c r="I9" s="5">
        <f>+'2019-2020 budget'!D10</f>
        <v>1000</v>
      </c>
      <c r="J9" s="124">
        <f>+H9-I9</f>
        <v>-550</v>
      </c>
    </row>
    <row r="10" spans="1:10" ht="17.649999999999999" x14ac:dyDescent="0.5">
      <c r="A10" s="4" t="s">
        <v>57</v>
      </c>
      <c r="B10" s="28"/>
      <c r="C10" s="6">
        <v>1880</v>
      </c>
      <c r="D10" s="6"/>
      <c r="E10" s="6"/>
      <c r="F10" s="6"/>
      <c r="G10" s="130"/>
      <c r="H10" s="6">
        <f t="shared" ref="H10:H12" si="0">SUM(B10:G10)</f>
        <v>1880</v>
      </c>
      <c r="I10" s="5">
        <f>+'2019-2020 budget'!D11</f>
        <v>1750</v>
      </c>
      <c r="J10" s="124">
        <f t="shared" ref="J10:J12" si="1">+H10-I10</f>
        <v>130</v>
      </c>
    </row>
    <row r="11" spans="1:10" ht="17.649999999999999" x14ac:dyDescent="0.5">
      <c r="A11" s="4" t="s">
        <v>217</v>
      </c>
      <c r="B11" s="6">
        <v>367.06</v>
      </c>
      <c r="C11" s="6">
        <v>774.01</v>
      </c>
      <c r="D11" s="6">
        <f>+'Activity detail'!G44</f>
        <v>169</v>
      </c>
      <c r="E11" s="6">
        <f>+'Activity detail'!G52</f>
        <v>154</v>
      </c>
      <c r="F11" s="6"/>
      <c r="G11" s="130"/>
      <c r="H11" s="6">
        <f t="shared" si="0"/>
        <v>1464.07</v>
      </c>
      <c r="I11" s="5">
        <f>+'2019-2020 budget'!D12</f>
        <v>4500</v>
      </c>
      <c r="J11" s="124">
        <f t="shared" si="1"/>
        <v>-3035.9300000000003</v>
      </c>
    </row>
    <row r="12" spans="1:10" ht="17.649999999999999" x14ac:dyDescent="0.5">
      <c r="A12" s="4" t="s">
        <v>100</v>
      </c>
      <c r="B12" s="28"/>
      <c r="C12" s="28"/>
      <c r="D12" s="28"/>
      <c r="E12" s="28"/>
      <c r="F12" s="28"/>
      <c r="G12" s="130"/>
      <c r="H12" s="6">
        <f t="shared" si="0"/>
        <v>0</v>
      </c>
      <c r="I12" s="5">
        <f>+'2019-2020 budget'!D13</f>
        <v>500</v>
      </c>
      <c r="J12" s="124">
        <f t="shared" si="1"/>
        <v>-500</v>
      </c>
    </row>
    <row r="13" spans="1:10" ht="18" thickBot="1" x14ac:dyDescent="0.55000000000000004">
      <c r="A13" s="31" t="s">
        <v>3</v>
      </c>
      <c r="B13" s="45">
        <f t="shared" ref="B13:G13" si="2">SUM(B9:B12)</f>
        <v>367.06</v>
      </c>
      <c r="C13" s="45">
        <f t="shared" si="2"/>
        <v>2654.01</v>
      </c>
      <c r="D13" s="45">
        <f t="shared" si="2"/>
        <v>619</v>
      </c>
      <c r="E13" s="45">
        <f t="shared" si="2"/>
        <v>154</v>
      </c>
      <c r="F13" s="45">
        <f t="shared" si="2"/>
        <v>0</v>
      </c>
      <c r="G13" s="131">
        <f t="shared" si="2"/>
        <v>0</v>
      </c>
      <c r="H13" s="45">
        <f>SUM(H9:H12)</f>
        <v>3794.0699999999997</v>
      </c>
      <c r="I13" s="45">
        <f t="shared" ref="I13:J13" si="3">SUM(I9:I12)</f>
        <v>7750</v>
      </c>
      <c r="J13" s="125">
        <f t="shared" si="3"/>
        <v>-3955.9300000000003</v>
      </c>
    </row>
    <row r="14" spans="1:10" ht="18" thickTop="1" x14ac:dyDescent="0.5">
      <c r="A14" s="33"/>
      <c r="B14" s="34"/>
      <c r="C14" s="34"/>
      <c r="D14" s="34"/>
      <c r="E14" s="34"/>
      <c r="F14" s="34"/>
      <c r="G14" s="132"/>
      <c r="H14" s="50"/>
      <c r="I14" s="51"/>
      <c r="J14" s="50"/>
    </row>
    <row r="15" spans="1:10" ht="17.649999999999999" x14ac:dyDescent="0.5">
      <c r="A15" s="24" t="s">
        <v>4</v>
      </c>
      <c r="B15" s="5"/>
      <c r="C15" s="5"/>
      <c r="D15" s="6"/>
      <c r="E15" s="6"/>
      <c r="F15" s="6"/>
      <c r="G15" s="133"/>
      <c r="H15" s="6"/>
      <c r="I15" s="5"/>
      <c r="J15" s="6"/>
    </row>
    <row r="16" spans="1:10" ht="17.649999999999999" x14ac:dyDescent="0.5">
      <c r="A16" s="4" t="str">
        <f>+'2019-2020 budget'!A17</f>
        <v>Summer BBQ</v>
      </c>
      <c r="B16" s="122"/>
      <c r="C16" s="5">
        <v>-606.87</v>
      </c>
      <c r="D16" s="6">
        <f>+'Activity detail'!L44</f>
        <v>-76.400000000000006</v>
      </c>
      <c r="E16" s="6">
        <f>+'Activity detail'!L52</f>
        <v>-30.81</v>
      </c>
      <c r="F16" s="6"/>
      <c r="G16" s="133"/>
      <c r="H16" s="6">
        <f>SUM(B16:G16)</f>
        <v>-714.07999999999993</v>
      </c>
      <c r="I16" s="5">
        <f>-'2019-2020 budget'!D17</f>
        <v>-1000</v>
      </c>
      <c r="J16" s="53">
        <f>I16-H16</f>
        <v>-285.92000000000007</v>
      </c>
    </row>
    <row r="17" spans="1:10" ht="17.649999999999999" x14ac:dyDescent="0.5">
      <c r="A17" s="4" t="s">
        <v>246</v>
      </c>
      <c r="B17" s="122"/>
      <c r="C17" s="5"/>
      <c r="D17" s="6"/>
      <c r="E17" s="6"/>
      <c r="F17" s="6">
        <v>-350</v>
      </c>
      <c r="G17" s="133"/>
      <c r="H17" s="6">
        <f>SUM(B17:G17)</f>
        <v>-350</v>
      </c>
      <c r="I17" s="5">
        <v>0</v>
      </c>
      <c r="J17" s="53">
        <f>I17-H17</f>
        <v>350</v>
      </c>
    </row>
    <row r="18" spans="1:10" ht="17.649999999999999" x14ac:dyDescent="0.5">
      <c r="A18" s="4" t="str">
        <f>+'2019-2020 budget'!A18</f>
        <v>Dues Assistance</v>
      </c>
      <c r="B18" s="5"/>
      <c r="C18" s="5"/>
      <c r="D18" s="6"/>
      <c r="E18" s="6"/>
      <c r="F18" s="6"/>
      <c r="G18" s="133"/>
      <c r="H18" s="6">
        <f t="shared" ref="H18:H35" si="4">SUM(B18:G18)</f>
        <v>0</v>
      </c>
      <c r="I18" s="5">
        <f>-'2019-2020 budget'!D18</f>
        <v>-208</v>
      </c>
      <c r="J18" s="53">
        <f t="shared" ref="J18:J35" si="5">I18-H18</f>
        <v>-208</v>
      </c>
    </row>
    <row r="19" spans="1:10" ht="17.649999999999999" x14ac:dyDescent="0.5">
      <c r="A19" s="4" t="str">
        <f>+'2019-2020 budget'!A19</f>
        <v>Administrative/Board Expenses</v>
      </c>
      <c r="B19" s="122"/>
      <c r="C19" s="5">
        <v>-39.950000000000003</v>
      </c>
      <c r="D19" s="6">
        <f>+'Activity detail'!N44</f>
        <v>-79</v>
      </c>
      <c r="E19" s="6">
        <f>+'Activity detail'!N52</f>
        <v>-206.9</v>
      </c>
      <c r="F19" s="6"/>
      <c r="G19" s="133"/>
      <c r="H19" s="6">
        <f t="shared" si="4"/>
        <v>-325.85000000000002</v>
      </c>
      <c r="I19" s="5">
        <v>-200</v>
      </c>
      <c r="J19" s="53">
        <f t="shared" si="5"/>
        <v>125.85000000000002</v>
      </c>
    </row>
    <row r="20" spans="1:10" ht="17.649999999999999" x14ac:dyDescent="0.5">
      <c r="A20" s="4" t="s">
        <v>235</v>
      </c>
      <c r="B20" s="122"/>
      <c r="C20" s="5"/>
      <c r="D20" s="6">
        <f>+'Activity detail'!M44</f>
        <v>-789</v>
      </c>
      <c r="E20" s="6"/>
      <c r="F20" s="6"/>
      <c r="G20" s="133"/>
      <c r="H20" s="6">
        <f t="shared" si="4"/>
        <v>-789</v>
      </c>
      <c r="I20" s="5">
        <v>-800</v>
      </c>
      <c r="J20" s="53">
        <f t="shared" si="5"/>
        <v>-11</v>
      </c>
    </row>
    <row r="21" spans="1:10" ht="17.649999999999999" x14ac:dyDescent="0.5">
      <c r="A21" s="4" t="str">
        <f>+'2019-2020 budget'!A20</f>
        <v>Branch Insurance</v>
      </c>
      <c r="B21" s="5"/>
      <c r="C21" s="5"/>
      <c r="D21" s="6">
        <f>+'Activity detail'!K44</f>
        <v>-693</v>
      </c>
      <c r="E21" s="6"/>
      <c r="F21" s="6"/>
      <c r="G21" s="133"/>
      <c r="H21" s="6">
        <f t="shared" si="4"/>
        <v>-693</v>
      </c>
      <c r="I21" s="5">
        <f>-'2019-2020 budget'!D20</f>
        <v>-700</v>
      </c>
      <c r="J21" s="53">
        <f t="shared" si="5"/>
        <v>-7</v>
      </c>
    </row>
    <row r="22" spans="1:10" ht="17.649999999999999" x14ac:dyDescent="0.5">
      <c r="A22" s="4" t="str">
        <f>+'2019-2020 budget'!A21</f>
        <v>Friendship</v>
      </c>
      <c r="B22" s="5"/>
      <c r="C22" s="5"/>
      <c r="D22" s="6"/>
      <c r="E22" s="6"/>
      <c r="F22" s="6"/>
      <c r="G22" s="133"/>
      <c r="H22" s="6">
        <f t="shared" si="4"/>
        <v>0</v>
      </c>
      <c r="I22" s="5">
        <f>-'2019-2020 budget'!D21</f>
        <v>-52</v>
      </c>
      <c r="J22" s="53">
        <f t="shared" si="5"/>
        <v>-52</v>
      </c>
    </row>
    <row r="23" spans="1:10" ht="17.649999999999999" x14ac:dyDescent="0.5">
      <c r="A23" s="4" t="str">
        <f>+'2019-2020 budget'!A22</f>
        <v>Gifts, Awards &amp; Donations</v>
      </c>
      <c r="B23" s="5"/>
      <c r="C23" s="5"/>
      <c r="D23" s="6"/>
      <c r="E23" s="6"/>
      <c r="F23" s="6"/>
      <c r="G23" s="133"/>
      <c r="H23" s="6">
        <f t="shared" si="4"/>
        <v>0</v>
      </c>
      <c r="I23" s="5">
        <f>-'2019-2020 budget'!D22</f>
        <v>-250</v>
      </c>
      <c r="J23" s="53">
        <f t="shared" si="5"/>
        <v>-250</v>
      </c>
    </row>
    <row r="24" spans="1:10" ht="17.649999999999999" x14ac:dyDescent="0.5">
      <c r="A24" s="4" t="str">
        <f>+'2019-2020 budget'!A23</f>
        <v>Historian</v>
      </c>
      <c r="B24" s="5"/>
      <c r="C24" s="5"/>
      <c r="D24" s="6"/>
      <c r="E24" s="6"/>
      <c r="F24" s="6"/>
      <c r="G24" s="133"/>
      <c r="H24" s="6">
        <f t="shared" si="4"/>
        <v>0</v>
      </c>
      <c r="I24" s="5">
        <f>-'2019-2020 budget'!D23</f>
        <v>0</v>
      </c>
      <c r="J24" s="53">
        <f t="shared" si="5"/>
        <v>0</v>
      </c>
    </row>
    <row r="25" spans="1:10" ht="17.649999999999999" x14ac:dyDescent="0.5">
      <c r="A25" s="4" t="str">
        <f>+'2019-2020 budget'!A24</f>
        <v>Hospitality</v>
      </c>
      <c r="B25" s="5"/>
      <c r="C25" s="5"/>
      <c r="D25" s="6"/>
      <c r="E25" s="6"/>
      <c r="F25" s="6"/>
      <c r="G25" s="133"/>
      <c r="H25" s="6">
        <f t="shared" si="4"/>
        <v>0</v>
      </c>
      <c r="I25" s="5">
        <f>-'2019-2020 budget'!D24</f>
        <v>-500</v>
      </c>
      <c r="J25" s="53">
        <f t="shared" si="5"/>
        <v>-500</v>
      </c>
    </row>
    <row r="26" spans="1:10" ht="17.649999999999999" x14ac:dyDescent="0.5">
      <c r="A26" s="4" t="str">
        <f>+'2019-2020 budget'!A25</f>
        <v>Interbranch Dues</v>
      </c>
      <c r="B26" s="5"/>
      <c r="C26" s="5"/>
      <c r="D26" s="6"/>
      <c r="E26" s="6"/>
      <c r="F26" s="6"/>
      <c r="G26" s="133"/>
      <c r="H26" s="6">
        <f t="shared" si="4"/>
        <v>0</v>
      </c>
      <c r="I26" s="5">
        <f>-'2019-2020 budget'!D25</f>
        <v>-40</v>
      </c>
      <c r="J26" s="53">
        <f t="shared" si="5"/>
        <v>-40</v>
      </c>
    </row>
    <row r="27" spans="1:10" ht="17.649999999999999" x14ac:dyDescent="0.5">
      <c r="A27" s="4" t="str">
        <f>+'2019-2020 budget'!A26</f>
        <v>Community Awareness****</v>
      </c>
      <c r="B27" s="5"/>
      <c r="C27" s="5">
        <v>-240</v>
      </c>
      <c r="D27" s="6"/>
      <c r="E27" s="6"/>
      <c r="F27" s="6"/>
      <c r="G27" s="133"/>
      <c r="H27" s="6">
        <f t="shared" si="4"/>
        <v>-240</v>
      </c>
      <c r="I27" s="5">
        <f>-'2019-2020 budget'!D26</f>
        <v>-600</v>
      </c>
      <c r="J27" s="53">
        <f t="shared" si="5"/>
        <v>-360</v>
      </c>
    </row>
    <row r="28" spans="1:10" ht="17.649999999999999" x14ac:dyDescent="0.5">
      <c r="A28" s="4" t="str">
        <f>+'2019-2020 budget'!A27</f>
        <v>Leadership Development</v>
      </c>
      <c r="B28" s="5"/>
      <c r="C28" s="5"/>
      <c r="D28" s="6"/>
      <c r="E28" s="6"/>
      <c r="F28" s="6"/>
      <c r="G28" s="133"/>
      <c r="H28" s="6">
        <f t="shared" si="4"/>
        <v>0</v>
      </c>
      <c r="I28" s="5">
        <f>-'2019-2020 budget'!D27</f>
        <v>-300</v>
      </c>
      <c r="J28" s="53">
        <f t="shared" si="5"/>
        <v>-300</v>
      </c>
    </row>
    <row r="29" spans="1:10" ht="17.649999999999999" x14ac:dyDescent="0.5">
      <c r="A29" s="4" t="str">
        <f>+'2019-2020 budget'!A28</f>
        <v>National Membership</v>
      </c>
      <c r="B29" s="122"/>
      <c r="C29" s="122"/>
      <c r="D29" s="6">
        <f>+'Activity detail'!J44</f>
        <v>-99</v>
      </c>
      <c r="E29" s="6"/>
      <c r="F29" s="6">
        <v>-1300</v>
      </c>
      <c r="G29" s="133"/>
      <c r="H29" s="6">
        <f t="shared" si="4"/>
        <v>-1399</v>
      </c>
      <c r="I29" s="5">
        <f>-'2019-2020 budget'!D28</f>
        <v>-700</v>
      </c>
      <c r="J29" s="53">
        <f t="shared" si="5"/>
        <v>699</v>
      </c>
    </row>
    <row r="30" spans="1:10" ht="17.649999999999999" x14ac:dyDescent="0.5">
      <c r="A30" s="4" t="str">
        <f>+'2019-2020 budget'!A29</f>
        <v>Miscellaneous</v>
      </c>
      <c r="B30" s="5"/>
      <c r="C30" s="5"/>
      <c r="D30" s="6"/>
      <c r="E30" s="6"/>
      <c r="F30" s="6"/>
      <c r="G30" s="133"/>
      <c r="H30" s="6">
        <f t="shared" si="4"/>
        <v>0</v>
      </c>
      <c r="I30" s="5">
        <f>-'2019-2020 budget'!D29</f>
        <v>-100</v>
      </c>
      <c r="J30" s="53">
        <f t="shared" si="5"/>
        <v>-100</v>
      </c>
    </row>
    <row r="31" spans="1:10" ht="17.649999999999999" x14ac:dyDescent="0.5">
      <c r="A31" s="4" t="str">
        <f>+'2019-2020 budget'!A30</f>
        <v>Newsletter</v>
      </c>
      <c r="B31" s="5"/>
      <c r="C31" s="5"/>
      <c r="D31" s="6"/>
      <c r="E31" s="6"/>
      <c r="F31" s="6"/>
      <c r="G31" s="133"/>
      <c r="H31" s="6">
        <f t="shared" si="4"/>
        <v>0</v>
      </c>
      <c r="I31" s="5">
        <f>-'2019-2020 budget'!D30</f>
        <v>-50</v>
      </c>
      <c r="J31" s="53">
        <f t="shared" si="5"/>
        <v>-50</v>
      </c>
    </row>
    <row r="32" spans="1:10" ht="17.649999999999999" x14ac:dyDescent="0.5">
      <c r="A32" s="4" t="str">
        <f>+'2019-2020 budget'!A31</f>
        <v>Presidents' Fund</v>
      </c>
      <c r="B32" s="5"/>
      <c r="C32" s="5"/>
      <c r="D32" s="6"/>
      <c r="E32" s="6"/>
      <c r="F32" s="6"/>
      <c r="G32" s="133"/>
      <c r="H32" s="6">
        <f t="shared" si="4"/>
        <v>0</v>
      </c>
      <c r="I32" s="5">
        <f>-'2019-2020 budget'!D31</f>
        <v>-250</v>
      </c>
      <c r="J32" s="53">
        <f t="shared" si="5"/>
        <v>-250</v>
      </c>
    </row>
    <row r="33" spans="1:10" ht="17.649999999999999" x14ac:dyDescent="0.5">
      <c r="A33" s="4" t="str">
        <f>+'2019-2020 budget'!A32</f>
        <v>Programs</v>
      </c>
      <c r="B33" s="36"/>
      <c r="C33" s="36"/>
      <c r="D33" s="6"/>
      <c r="E33" s="6"/>
      <c r="F33" s="6"/>
      <c r="G33" s="133"/>
      <c r="H33" s="6">
        <f t="shared" si="4"/>
        <v>0</v>
      </c>
      <c r="I33" s="5">
        <f>-'2019-2020 budget'!D32</f>
        <v>-1000</v>
      </c>
      <c r="J33" s="53">
        <f t="shared" si="5"/>
        <v>-1000</v>
      </c>
    </row>
    <row r="34" spans="1:10" ht="17.649999999999999" x14ac:dyDescent="0.5">
      <c r="A34" s="4" t="str">
        <f>+'2019-2020 budget'!A33</f>
        <v>Technology</v>
      </c>
      <c r="B34" s="37"/>
      <c r="C34" s="37"/>
      <c r="D34" s="6"/>
      <c r="E34" s="6"/>
      <c r="F34" s="6"/>
      <c r="G34" s="133"/>
      <c r="H34" s="6">
        <f t="shared" si="4"/>
        <v>0</v>
      </c>
      <c r="I34" s="5">
        <f>-'2019-2020 budget'!D33</f>
        <v>-1000</v>
      </c>
      <c r="J34" s="53">
        <f t="shared" si="5"/>
        <v>-1000</v>
      </c>
    </row>
    <row r="35" spans="1:10" ht="17.649999999999999" x14ac:dyDescent="0.5">
      <c r="A35" s="4"/>
      <c r="B35" s="37"/>
      <c r="C35" s="37"/>
      <c r="D35" s="6"/>
      <c r="E35" s="6"/>
      <c r="F35" s="6"/>
      <c r="G35" s="133"/>
      <c r="H35" s="6">
        <f t="shared" si="4"/>
        <v>0</v>
      </c>
      <c r="I35" s="5"/>
      <c r="J35" s="53">
        <f t="shared" si="5"/>
        <v>0</v>
      </c>
    </row>
    <row r="36" spans="1:10" ht="18" thickBot="1" x14ac:dyDescent="0.55000000000000004">
      <c r="A36" s="48">
        <f t="shared" ref="A36:G36" si="6">SUM(A16:A35)</f>
        <v>0</v>
      </c>
      <c r="B36" s="48">
        <f t="shared" si="6"/>
        <v>0</v>
      </c>
      <c r="C36" s="48">
        <f t="shared" si="6"/>
        <v>-886.82</v>
      </c>
      <c r="D36" s="48">
        <f t="shared" si="6"/>
        <v>-1736.4</v>
      </c>
      <c r="E36" s="48">
        <f t="shared" si="6"/>
        <v>-237.71</v>
      </c>
      <c r="F36" s="48">
        <f t="shared" ref="F36" si="7">SUM(F16:F35)</f>
        <v>-1650</v>
      </c>
      <c r="G36" s="134">
        <f t="shared" si="6"/>
        <v>0</v>
      </c>
      <c r="H36" s="48">
        <f>SUM(H16:H35)</f>
        <v>-4510.93</v>
      </c>
      <c r="I36" s="48">
        <f>SUM(I16:I35)</f>
        <v>-7750</v>
      </c>
      <c r="J36" s="52">
        <f>SUM(J16:J35)</f>
        <v>-3239.07</v>
      </c>
    </row>
    <row r="37" spans="1:10" ht="17.649999999999999" thickTop="1" x14ac:dyDescent="0.45">
      <c r="H37" s="107"/>
      <c r="I37" s="107"/>
      <c r="J37" s="107"/>
    </row>
    <row r="38" spans="1:10" ht="17.649999999999999" x14ac:dyDescent="0.5">
      <c r="A38" s="9" t="s">
        <v>231</v>
      </c>
      <c r="B38" s="18">
        <f>+B13+B36</f>
        <v>367.06</v>
      </c>
      <c r="C38" s="18">
        <f t="shared" ref="C38:H38" si="8">+C13+C36</f>
        <v>1767.19</v>
      </c>
      <c r="D38" s="6">
        <f t="shared" si="8"/>
        <v>-1117.4000000000001</v>
      </c>
      <c r="E38" s="6">
        <f t="shared" si="8"/>
        <v>-83.710000000000008</v>
      </c>
      <c r="F38" s="6">
        <f t="shared" ref="F38" si="9">+F13+F36</f>
        <v>-1650</v>
      </c>
      <c r="G38" s="128">
        <f t="shared" si="8"/>
        <v>0</v>
      </c>
      <c r="H38" s="18">
        <f t="shared" si="8"/>
        <v>-716.86000000000058</v>
      </c>
      <c r="I38" s="107"/>
      <c r="J38" s="107"/>
    </row>
    <row r="39" spans="1:10" ht="17.649999999999999" x14ac:dyDescent="0.5">
      <c r="A39" s="9" t="s">
        <v>234</v>
      </c>
      <c r="B39" s="18">
        <f>+B7+B38</f>
        <v>21942.240000000002</v>
      </c>
      <c r="C39" s="18">
        <f>+C7+C38</f>
        <v>23709.43</v>
      </c>
      <c r="D39" s="18">
        <f>+D7+D38</f>
        <v>22592.03</v>
      </c>
      <c r="E39" s="18">
        <f>+E7+E38</f>
        <v>22508.32</v>
      </c>
      <c r="F39" s="18">
        <f>+F7+F38</f>
        <v>20858.32</v>
      </c>
      <c r="G39" s="128">
        <f>+G7+G13+G36</f>
        <v>0</v>
      </c>
      <c r="H39" s="18">
        <f>+H7+H13+H36</f>
        <v>20858.32</v>
      </c>
      <c r="I39" s="38"/>
    </row>
    <row r="40" spans="1:10" ht="17.25" x14ac:dyDescent="0.45">
      <c r="A40" s="27"/>
      <c r="D40" s="13">
        <v>22592.03</v>
      </c>
      <c r="E40" s="13">
        <v>22508.32</v>
      </c>
      <c r="F40" s="13">
        <v>20858.32</v>
      </c>
      <c r="I40" s="121"/>
    </row>
    <row r="41" spans="1:10" x14ac:dyDescent="0.45">
      <c r="A41" s="30"/>
      <c r="B41" s="39"/>
      <c r="C41" s="39"/>
      <c r="D41" s="123">
        <f>+D40-D39</f>
        <v>0</v>
      </c>
      <c r="E41" s="123">
        <f>+E40-E39</f>
        <v>0</v>
      </c>
      <c r="F41" s="123">
        <f>+F40-F39</f>
        <v>0</v>
      </c>
      <c r="G41" s="135"/>
      <c r="H41" s="121"/>
    </row>
  </sheetData>
  <pageMargins left="0.7" right="0.7" top="0.75" bottom="0.75" header="0.3" footer="0.3"/>
  <pageSetup scale="7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40"/>
  <sheetViews>
    <sheetView workbookViewId="0">
      <selection sqref="A1:XFD1048576"/>
    </sheetView>
  </sheetViews>
  <sheetFormatPr defaultColWidth="9.1328125" defaultRowHeight="14.25" x14ac:dyDescent="0.45"/>
  <cols>
    <col min="1" max="1" width="38.33203125" style="13" customWidth="1"/>
    <col min="2" max="2" width="15.1328125" style="13" customWidth="1"/>
    <col min="3" max="3" width="16.19921875" style="13" customWidth="1"/>
    <col min="4" max="5" width="16.796875" style="13" customWidth="1"/>
    <col min="6" max="6" width="1" style="126" customWidth="1"/>
    <col min="7" max="7" width="17.6640625" style="13" customWidth="1"/>
    <col min="8" max="8" width="16.53125" style="13" bestFit="1" customWidth="1"/>
    <col min="9" max="9" width="19.796875" style="13" customWidth="1"/>
    <col min="10" max="16384" width="9.1328125" style="13"/>
  </cols>
  <sheetData>
    <row r="3" spans="1:9" ht="17.649999999999999" x14ac:dyDescent="0.5">
      <c r="G3" s="7" t="s">
        <v>230</v>
      </c>
      <c r="H3" s="7" t="s">
        <v>232</v>
      </c>
      <c r="I3" s="7" t="s">
        <v>230</v>
      </c>
    </row>
    <row r="4" spans="1:9" ht="17.649999999999999" x14ac:dyDescent="0.5">
      <c r="G4" s="23" t="s">
        <v>21</v>
      </c>
      <c r="H4" s="22" t="s">
        <v>0</v>
      </c>
      <c r="I4" s="11" t="s">
        <v>233</v>
      </c>
    </row>
    <row r="5" spans="1:9" ht="17.649999999999999" x14ac:dyDescent="0.5">
      <c r="A5" s="7" t="s">
        <v>168</v>
      </c>
      <c r="B5" s="7" t="s">
        <v>227</v>
      </c>
      <c r="C5" s="7" t="s">
        <v>228</v>
      </c>
      <c r="D5" s="7" t="s">
        <v>229</v>
      </c>
      <c r="E5" s="7" t="s">
        <v>244</v>
      </c>
      <c r="F5" s="127"/>
      <c r="G5" s="71" t="s">
        <v>169</v>
      </c>
      <c r="H5" s="71" t="s">
        <v>169</v>
      </c>
      <c r="I5" s="12" t="s">
        <v>26</v>
      </c>
    </row>
    <row r="6" spans="1:9" ht="17.649999999999999" x14ac:dyDescent="0.5">
      <c r="B6" s="18">
        <v>21575.18</v>
      </c>
      <c r="C6" s="18">
        <f>+B37</f>
        <v>21942.240000000002</v>
      </c>
      <c r="D6" s="18">
        <f>+C37</f>
        <v>23709.43</v>
      </c>
      <c r="E6" s="18">
        <f>+D37</f>
        <v>22592.03</v>
      </c>
      <c r="F6" s="128"/>
      <c r="G6" s="18">
        <f>+B6</f>
        <v>21575.18</v>
      </c>
      <c r="H6" s="19"/>
    </row>
    <row r="7" spans="1:9" ht="17.649999999999999" x14ac:dyDescent="0.5">
      <c r="A7" s="8" t="s">
        <v>24</v>
      </c>
      <c r="B7" s="25"/>
      <c r="C7" s="25"/>
      <c r="D7" s="6"/>
      <c r="E7" s="6"/>
      <c r="F7" s="129"/>
    </row>
    <row r="8" spans="1:9" ht="17.649999999999999" x14ac:dyDescent="0.5">
      <c r="A8" s="24" t="s">
        <v>1</v>
      </c>
      <c r="B8" s="28"/>
      <c r="C8" s="28"/>
      <c r="D8" s="6">
        <f>+'Activity detail'!H44</f>
        <v>450</v>
      </c>
      <c r="E8" s="6"/>
      <c r="F8" s="130"/>
      <c r="G8" s="6">
        <f>SUM(B8:F8)</f>
        <v>450</v>
      </c>
      <c r="H8" s="5">
        <f>+'2019-2020 budget'!D10</f>
        <v>1000</v>
      </c>
      <c r="I8" s="124">
        <f>+G8-H8</f>
        <v>-550</v>
      </c>
    </row>
    <row r="9" spans="1:9" ht="17.649999999999999" x14ac:dyDescent="0.5">
      <c r="A9" s="27" t="s">
        <v>20</v>
      </c>
      <c r="B9" s="28"/>
      <c r="C9" s="6">
        <v>1880</v>
      </c>
      <c r="D9" s="6"/>
      <c r="E9" s="6"/>
      <c r="F9" s="130"/>
      <c r="G9" s="6">
        <f t="shared" ref="G9:G11" si="0">SUM(B9:F9)</f>
        <v>1880</v>
      </c>
      <c r="H9" s="5">
        <f>+'2019-2020 budget'!D11</f>
        <v>1750</v>
      </c>
      <c r="I9" s="124">
        <f t="shared" ref="I9:I11" si="1">+G9-H9</f>
        <v>130</v>
      </c>
    </row>
    <row r="10" spans="1:9" ht="17.649999999999999" x14ac:dyDescent="0.5">
      <c r="A10" s="4" t="s">
        <v>57</v>
      </c>
      <c r="B10" s="6">
        <v>367.06</v>
      </c>
      <c r="C10" s="6">
        <v>774.01</v>
      </c>
      <c r="D10" s="6">
        <f>+'Activity detail'!G44</f>
        <v>169</v>
      </c>
      <c r="E10" s="6">
        <f>+'Activity detail'!G52</f>
        <v>154</v>
      </c>
      <c r="F10" s="130"/>
      <c r="G10" s="6">
        <f t="shared" si="0"/>
        <v>1464.07</v>
      </c>
      <c r="H10" s="5">
        <f>+'2019-2020 budget'!D12</f>
        <v>4500</v>
      </c>
      <c r="I10" s="124">
        <f t="shared" si="1"/>
        <v>-3035.9300000000003</v>
      </c>
    </row>
    <row r="11" spans="1:9" ht="17.649999999999999" x14ac:dyDescent="0.5">
      <c r="A11" s="4" t="s">
        <v>217</v>
      </c>
      <c r="B11" s="28"/>
      <c r="C11" s="28"/>
      <c r="D11" s="28"/>
      <c r="E11" s="28"/>
      <c r="F11" s="130"/>
      <c r="G11" s="6">
        <f t="shared" si="0"/>
        <v>0</v>
      </c>
      <c r="H11" s="5">
        <f>+'2019-2020 budget'!D13</f>
        <v>500</v>
      </c>
      <c r="I11" s="124">
        <f t="shared" si="1"/>
        <v>-500</v>
      </c>
    </row>
    <row r="12" spans="1:9" ht="18" thickBot="1" x14ac:dyDescent="0.55000000000000004">
      <c r="A12" s="4" t="s">
        <v>100</v>
      </c>
      <c r="B12" s="45">
        <f t="shared" ref="B12:F12" si="2">SUM(B8:B11)</f>
        <v>367.06</v>
      </c>
      <c r="C12" s="45">
        <f t="shared" si="2"/>
        <v>2654.01</v>
      </c>
      <c r="D12" s="45">
        <f t="shared" si="2"/>
        <v>619</v>
      </c>
      <c r="E12" s="45">
        <f t="shared" si="2"/>
        <v>154</v>
      </c>
      <c r="F12" s="131">
        <f t="shared" si="2"/>
        <v>0</v>
      </c>
      <c r="G12" s="45">
        <f>SUM(G8:G11)</f>
        <v>3794.0699999999997</v>
      </c>
      <c r="H12" s="45">
        <f t="shared" ref="H12:I12" si="3">SUM(H8:H11)</f>
        <v>7750</v>
      </c>
      <c r="I12" s="125">
        <f t="shared" si="3"/>
        <v>-3955.9300000000003</v>
      </c>
    </row>
    <row r="13" spans="1:9" ht="18.399999999999999" thickTop="1" thickBot="1" x14ac:dyDescent="0.55000000000000004">
      <c r="A13" s="31" t="s">
        <v>3</v>
      </c>
      <c r="B13" s="34"/>
      <c r="C13" s="34"/>
      <c r="D13" s="34"/>
      <c r="E13" s="34"/>
      <c r="F13" s="132"/>
      <c r="G13" s="50"/>
      <c r="H13" s="51"/>
      <c r="I13" s="50"/>
    </row>
    <row r="14" spans="1:9" ht="18" thickTop="1" x14ac:dyDescent="0.5">
      <c r="A14" s="33"/>
      <c r="B14" s="5"/>
      <c r="C14" s="5"/>
      <c r="D14" s="6"/>
      <c r="E14" s="6"/>
      <c r="F14" s="133"/>
      <c r="G14" s="6"/>
      <c r="H14" s="5"/>
      <c r="I14" s="6"/>
    </row>
    <row r="15" spans="1:9" ht="17.649999999999999" x14ac:dyDescent="0.5">
      <c r="A15" s="24" t="s">
        <v>4</v>
      </c>
      <c r="B15" s="122"/>
      <c r="C15" s="5">
        <v>-606.87</v>
      </c>
      <c r="D15" s="6">
        <f>+'Activity detail'!L44</f>
        <v>-76.400000000000006</v>
      </c>
      <c r="E15" s="6">
        <f>+'Activity detail'!L52</f>
        <v>-30.81</v>
      </c>
      <c r="F15" s="133"/>
      <c r="G15" s="6">
        <f>SUM(B15:F15)</f>
        <v>-714.07999999999993</v>
      </c>
      <c r="H15" s="5">
        <f>-'2019-2020 budget'!D17</f>
        <v>-1000</v>
      </c>
      <c r="I15" s="53">
        <f>H15-G15</f>
        <v>-285.92000000000007</v>
      </c>
    </row>
    <row r="16" spans="1:9" ht="17.649999999999999" x14ac:dyDescent="0.5">
      <c r="A16" s="4" t="str">
        <f>+'2019-2020 budget'!A17</f>
        <v>Summer BBQ</v>
      </c>
      <c r="B16" s="5"/>
      <c r="C16" s="5"/>
      <c r="D16" s="6"/>
      <c r="E16" s="6"/>
      <c r="F16" s="133"/>
      <c r="G16" s="6">
        <f t="shared" ref="G16:G33" si="4">SUM(B16:F16)</f>
        <v>0</v>
      </c>
      <c r="H16" s="5">
        <f>-'2019-2020 budget'!D18</f>
        <v>-208</v>
      </c>
      <c r="I16" s="53">
        <f t="shared" ref="I16:I33" si="5">H16-G16</f>
        <v>-208</v>
      </c>
    </row>
    <row r="17" spans="1:9" ht="17.649999999999999" x14ac:dyDescent="0.5">
      <c r="A17" s="4" t="str">
        <f>+'2019-2020 budget'!A18</f>
        <v>Dues Assistance</v>
      </c>
      <c r="B17" s="122"/>
      <c r="C17" s="5">
        <v>-39.950000000000003</v>
      </c>
      <c r="D17" s="6">
        <f>+'Activity detail'!N44</f>
        <v>-79</v>
      </c>
      <c r="E17" s="6">
        <f>+'Activity detail'!N52</f>
        <v>-206.9</v>
      </c>
      <c r="F17" s="133"/>
      <c r="G17" s="6">
        <f t="shared" si="4"/>
        <v>-325.85000000000002</v>
      </c>
      <c r="H17" s="5">
        <v>-200</v>
      </c>
      <c r="I17" s="53">
        <f t="shared" si="5"/>
        <v>125.85000000000002</v>
      </c>
    </row>
    <row r="18" spans="1:9" ht="17.649999999999999" x14ac:dyDescent="0.5">
      <c r="A18" s="4" t="str">
        <f>+'2019-2020 budget'!A19</f>
        <v>Administrative/Board Expenses</v>
      </c>
      <c r="B18" s="122"/>
      <c r="C18" s="5"/>
      <c r="D18" s="6">
        <f>+'Activity detail'!M44</f>
        <v>-789</v>
      </c>
      <c r="E18" s="6"/>
      <c r="F18" s="133"/>
      <c r="G18" s="6">
        <f t="shared" si="4"/>
        <v>-789</v>
      </c>
      <c r="H18" s="5">
        <v>-800</v>
      </c>
      <c r="I18" s="53">
        <f t="shared" si="5"/>
        <v>-11</v>
      </c>
    </row>
    <row r="19" spans="1:9" ht="17.649999999999999" x14ac:dyDescent="0.5">
      <c r="A19" s="4" t="s">
        <v>235</v>
      </c>
      <c r="B19" s="5"/>
      <c r="C19" s="5"/>
      <c r="D19" s="6">
        <f>+'Activity detail'!K44</f>
        <v>-693</v>
      </c>
      <c r="E19" s="6"/>
      <c r="F19" s="133"/>
      <c r="G19" s="6">
        <f t="shared" si="4"/>
        <v>-693</v>
      </c>
      <c r="H19" s="5">
        <f>-'2019-2020 budget'!D20</f>
        <v>-700</v>
      </c>
      <c r="I19" s="53">
        <f t="shared" si="5"/>
        <v>-7</v>
      </c>
    </row>
    <row r="20" spans="1:9" ht="17.649999999999999" x14ac:dyDescent="0.5">
      <c r="A20" s="4" t="str">
        <f>+'2019-2020 budget'!A20</f>
        <v>Branch Insurance</v>
      </c>
      <c r="B20" s="5"/>
      <c r="C20" s="5"/>
      <c r="D20" s="6"/>
      <c r="E20" s="6"/>
      <c r="F20" s="133"/>
      <c r="G20" s="6">
        <f t="shared" si="4"/>
        <v>0</v>
      </c>
      <c r="H20" s="5">
        <f>-'2019-2020 budget'!D21</f>
        <v>-52</v>
      </c>
      <c r="I20" s="53">
        <f t="shared" si="5"/>
        <v>-52</v>
      </c>
    </row>
    <row r="21" spans="1:9" ht="17.649999999999999" x14ac:dyDescent="0.5">
      <c r="A21" s="4" t="str">
        <f>+'2019-2020 budget'!A21</f>
        <v>Friendship</v>
      </c>
      <c r="B21" s="5"/>
      <c r="C21" s="5"/>
      <c r="D21" s="6"/>
      <c r="E21" s="6"/>
      <c r="F21" s="133"/>
      <c r="G21" s="6">
        <f t="shared" si="4"/>
        <v>0</v>
      </c>
      <c r="H21" s="5">
        <f>-'2019-2020 budget'!D22</f>
        <v>-250</v>
      </c>
      <c r="I21" s="53">
        <f t="shared" si="5"/>
        <v>-250</v>
      </c>
    </row>
    <row r="22" spans="1:9" ht="17.649999999999999" x14ac:dyDescent="0.5">
      <c r="A22" s="4" t="str">
        <f>+'2019-2020 budget'!A22</f>
        <v>Gifts, Awards &amp; Donations</v>
      </c>
      <c r="B22" s="5"/>
      <c r="C22" s="5"/>
      <c r="D22" s="6"/>
      <c r="E22" s="6"/>
      <c r="F22" s="133"/>
      <c r="G22" s="6">
        <f t="shared" si="4"/>
        <v>0</v>
      </c>
      <c r="H22" s="5">
        <f>-'2019-2020 budget'!D23</f>
        <v>0</v>
      </c>
      <c r="I22" s="53">
        <f t="shared" si="5"/>
        <v>0</v>
      </c>
    </row>
    <row r="23" spans="1:9" ht="17.649999999999999" x14ac:dyDescent="0.5">
      <c r="A23" s="4" t="str">
        <f>+'2019-2020 budget'!A23</f>
        <v>Historian</v>
      </c>
      <c r="B23" s="5"/>
      <c r="C23" s="5"/>
      <c r="D23" s="6"/>
      <c r="E23" s="6"/>
      <c r="F23" s="133"/>
      <c r="G23" s="6">
        <f t="shared" si="4"/>
        <v>0</v>
      </c>
      <c r="H23" s="5">
        <f>-'2019-2020 budget'!D24</f>
        <v>-500</v>
      </c>
      <c r="I23" s="53">
        <f t="shared" si="5"/>
        <v>-500</v>
      </c>
    </row>
    <row r="24" spans="1:9" ht="17.649999999999999" x14ac:dyDescent="0.5">
      <c r="A24" s="4" t="str">
        <f>+'2019-2020 budget'!A24</f>
        <v>Hospitality</v>
      </c>
      <c r="B24" s="5"/>
      <c r="C24" s="5"/>
      <c r="D24" s="6"/>
      <c r="E24" s="6"/>
      <c r="F24" s="133"/>
      <c r="G24" s="6">
        <f t="shared" si="4"/>
        <v>0</v>
      </c>
      <c r="H24" s="5">
        <f>-'2019-2020 budget'!D25</f>
        <v>-40</v>
      </c>
      <c r="I24" s="53">
        <f t="shared" si="5"/>
        <v>-40</v>
      </c>
    </row>
    <row r="25" spans="1:9" ht="17.649999999999999" x14ac:dyDescent="0.5">
      <c r="A25" s="4" t="str">
        <f>+'2019-2020 budget'!A25</f>
        <v>Interbranch Dues</v>
      </c>
      <c r="B25" s="5"/>
      <c r="C25" s="5">
        <v>-240</v>
      </c>
      <c r="D25" s="6"/>
      <c r="E25" s="6"/>
      <c r="F25" s="133"/>
      <c r="G25" s="6">
        <f t="shared" si="4"/>
        <v>-240</v>
      </c>
      <c r="H25" s="5">
        <f>-'2019-2020 budget'!D26</f>
        <v>-600</v>
      </c>
      <c r="I25" s="53">
        <f t="shared" si="5"/>
        <v>-360</v>
      </c>
    </row>
    <row r="26" spans="1:9" ht="17.649999999999999" x14ac:dyDescent="0.5">
      <c r="A26" s="4" t="str">
        <f>+'2019-2020 budget'!A26</f>
        <v>Community Awareness****</v>
      </c>
      <c r="B26" s="5"/>
      <c r="C26" s="5"/>
      <c r="D26" s="6"/>
      <c r="E26" s="6"/>
      <c r="F26" s="133"/>
      <c r="G26" s="6">
        <f t="shared" si="4"/>
        <v>0</v>
      </c>
      <c r="H26" s="5">
        <f>-'2019-2020 budget'!D27</f>
        <v>-300</v>
      </c>
      <c r="I26" s="53">
        <f t="shared" si="5"/>
        <v>-300</v>
      </c>
    </row>
    <row r="27" spans="1:9" ht="17.649999999999999" x14ac:dyDescent="0.5">
      <c r="A27" s="4" t="str">
        <f>+'2019-2020 budget'!A27</f>
        <v>Leadership Development</v>
      </c>
      <c r="B27" s="122"/>
      <c r="C27" s="122"/>
      <c r="D27" s="6">
        <f>+'Activity detail'!J44</f>
        <v>-99</v>
      </c>
      <c r="E27" s="6"/>
      <c r="F27" s="133"/>
      <c r="G27" s="6">
        <f t="shared" si="4"/>
        <v>-99</v>
      </c>
      <c r="H27" s="5">
        <f>-'2019-2020 budget'!D28</f>
        <v>-700</v>
      </c>
      <c r="I27" s="53">
        <f t="shared" si="5"/>
        <v>-601</v>
      </c>
    </row>
    <row r="28" spans="1:9" ht="17.649999999999999" x14ac:dyDescent="0.5">
      <c r="A28" s="4" t="str">
        <f>+'2019-2020 budget'!A28</f>
        <v>National Membership</v>
      </c>
      <c r="B28" s="5"/>
      <c r="C28" s="5"/>
      <c r="D28" s="6"/>
      <c r="E28" s="6"/>
      <c r="F28" s="133"/>
      <c r="G28" s="6">
        <f t="shared" si="4"/>
        <v>0</v>
      </c>
      <c r="H28" s="5">
        <f>-'2019-2020 budget'!D29</f>
        <v>-100</v>
      </c>
      <c r="I28" s="53">
        <f t="shared" si="5"/>
        <v>-100</v>
      </c>
    </row>
    <row r="29" spans="1:9" ht="17.649999999999999" x14ac:dyDescent="0.5">
      <c r="A29" s="4" t="str">
        <f>+'2019-2020 budget'!A29</f>
        <v>Miscellaneous</v>
      </c>
      <c r="B29" s="5"/>
      <c r="C29" s="5"/>
      <c r="D29" s="6"/>
      <c r="E29" s="6"/>
      <c r="F29" s="133"/>
      <c r="G29" s="6">
        <f t="shared" si="4"/>
        <v>0</v>
      </c>
      <c r="H29" s="5">
        <f>-'2019-2020 budget'!D30</f>
        <v>-50</v>
      </c>
      <c r="I29" s="53">
        <f t="shared" si="5"/>
        <v>-50</v>
      </c>
    </row>
    <row r="30" spans="1:9" ht="17.649999999999999" x14ac:dyDescent="0.5">
      <c r="A30" s="4" t="str">
        <f>+'2019-2020 budget'!A30</f>
        <v>Newsletter</v>
      </c>
      <c r="B30" s="5"/>
      <c r="C30" s="5"/>
      <c r="D30" s="6"/>
      <c r="E30" s="6"/>
      <c r="F30" s="133"/>
      <c r="G30" s="6">
        <f t="shared" si="4"/>
        <v>0</v>
      </c>
      <c r="H30" s="5">
        <f>-'2019-2020 budget'!D31</f>
        <v>-250</v>
      </c>
      <c r="I30" s="53">
        <f t="shared" si="5"/>
        <v>-250</v>
      </c>
    </row>
    <row r="31" spans="1:9" ht="17.649999999999999" x14ac:dyDescent="0.5">
      <c r="A31" s="4" t="str">
        <f>+'2019-2020 budget'!A31</f>
        <v>Presidents' Fund</v>
      </c>
      <c r="B31" s="36"/>
      <c r="C31" s="36"/>
      <c r="D31" s="6"/>
      <c r="E31" s="6"/>
      <c r="F31" s="133"/>
      <c r="G31" s="6">
        <f t="shared" si="4"/>
        <v>0</v>
      </c>
      <c r="H31" s="5">
        <f>-'2019-2020 budget'!D32</f>
        <v>-1000</v>
      </c>
      <c r="I31" s="53">
        <f t="shared" si="5"/>
        <v>-1000</v>
      </c>
    </row>
    <row r="32" spans="1:9" ht="17.649999999999999" x14ac:dyDescent="0.5">
      <c r="A32" s="4" t="str">
        <f>+'2019-2020 budget'!A32</f>
        <v>Programs</v>
      </c>
      <c r="B32" s="37"/>
      <c r="C32" s="37"/>
      <c r="D32" s="6"/>
      <c r="E32" s="6"/>
      <c r="F32" s="133"/>
      <c r="G32" s="6">
        <f t="shared" si="4"/>
        <v>0</v>
      </c>
      <c r="H32" s="5">
        <f>-'2019-2020 budget'!D33</f>
        <v>-1000</v>
      </c>
      <c r="I32" s="53">
        <f t="shared" si="5"/>
        <v>-1000</v>
      </c>
    </row>
    <row r="33" spans="1:9" ht="17.649999999999999" x14ac:dyDescent="0.5">
      <c r="A33" s="4" t="str">
        <f>+'2019-2020 budget'!A33</f>
        <v>Technology</v>
      </c>
      <c r="B33" s="37"/>
      <c r="C33" s="37"/>
      <c r="D33" s="6"/>
      <c r="E33" s="6"/>
      <c r="F33" s="133"/>
      <c r="G33" s="6">
        <f t="shared" si="4"/>
        <v>0</v>
      </c>
      <c r="H33" s="5"/>
      <c r="I33" s="53">
        <f t="shared" si="5"/>
        <v>0</v>
      </c>
    </row>
    <row r="34" spans="1:9" ht="18" thickBot="1" x14ac:dyDescent="0.55000000000000004">
      <c r="A34" s="4"/>
      <c r="B34" s="48">
        <f t="shared" ref="A34:F35" si="6">SUM(B15:B33)</f>
        <v>0</v>
      </c>
      <c r="C34" s="48">
        <f t="shared" si="6"/>
        <v>-886.82</v>
      </c>
      <c r="D34" s="48">
        <f t="shared" si="6"/>
        <v>-1736.4</v>
      </c>
      <c r="E34" s="48">
        <f t="shared" si="6"/>
        <v>-237.71</v>
      </c>
      <c r="F34" s="134">
        <f t="shared" si="6"/>
        <v>0</v>
      </c>
      <c r="G34" s="48">
        <f>SUM(G15:G33)</f>
        <v>-2860.93</v>
      </c>
      <c r="H34" s="48">
        <f>SUM(H15:H33)</f>
        <v>-7750</v>
      </c>
      <c r="I34" s="52">
        <f>SUM(I15:I33)</f>
        <v>-4889.07</v>
      </c>
    </row>
    <row r="35" spans="1:9" ht="18.399999999999999" thickTop="1" thickBot="1" x14ac:dyDescent="0.55000000000000004">
      <c r="A35" s="48">
        <f t="shared" si="6"/>
        <v>0</v>
      </c>
      <c r="G35" s="107"/>
      <c r="H35" s="107"/>
      <c r="I35" s="107"/>
    </row>
    <row r="36" spans="1:9" ht="18" thickTop="1" x14ac:dyDescent="0.5">
      <c r="B36" s="18">
        <f>+B12+B34</f>
        <v>367.06</v>
      </c>
      <c r="C36" s="18">
        <f t="shared" ref="C36:G36" si="7">+C12+C34</f>
        <v>1767.19</v>
      </c>
      <c r="D36" s="6">
        <f t="shared" si="7"/>
        <v>-1117.4000000000001</v>
      </c>
      <c r="E36" s="6">
        <f t="shared" si="7"/>
        <v>-83.710000000000008</v>
      </c>
      <c r="F36" s="128">
        <f t="shared" si="7"/>
        <v>0</v>
      </c>
      <c r="G36" s="18">
        <f t="shared" si="7"/>
        <v>933.13999999999987</v>
      </c>
      <c r="H36" s="107"/>
      <c r="I36" s="107"/>
    </row>
    <row r="37" spans="1:9" ht="17.649999999999999" x14ac:dyDescent="0.5">
      <c r="A37" s="9" t="s">
        <v>231</v>
      </c>
      <c r="B37" s="18">
        <f>+B6+B36</f>
        <v>21942.240000000002</v>
      </c>
      <c r="C37" s="18">
        <f>+C6+C36</f>
        <v>23709.43</v>
      </c>
      <c r="D37" s="18">
        <f>+D6+D36</f>
        <v>22592.03</v>
      </c>
      <c r="E37" s="18">
        <f>+E6+E36</f>
        <v>22508.32</v>
      </c>
      <c r="F37" s="128">
        <f>+F6+F12+F34</f>
        <v>0</v>
      </c>
      <c r="G37" s="18">
        <f>+G6+G12+G34</f>
        <v>22508.32</v>
      </c>
      <c r="H37" s="38"/>
    </row>
    <row r="38" spans="1:9" ht="17.649999999999999" x14ac:dyDescent="0.5">
      <c r="A38" s="9" t="s">
        <v>234</v>
      </c>
      <c r="D38" s="13">
        <v>22592.03</v>
      </c>
      <c r="E38" s="13">
        <v>22508.32</v>
      </c>
      <c r="H38" s="121"/>
    </row>
    <row r="39" spans="1:9" ht="17.25" x14ac:dyDescent="0.45">
      <c r="A39" s="27"/>
      <c r="B39" s="39"/>
      <c r="C39" s="39"/>
      <c r="D39" s="123">
        <f>+D38-D37</f>
        <v>0</v>
      </c>
      <c r="E39" s="123">
        <f>+E38-E37</f>
        <v>0</v>
      </c>
      <c r="F39" s="135"/>
      <c r="G39" s="121"/>
    </row>
    <row r="40" spans="1:9" x14ac:dyDescent="0.45">
      <c r="A40" s="30"/>
    </row>
  </sheetData>
  <pageMargins left="0.7" right="0.7" top="0.75" bottom="0.75" header="0.3" footer="0.3"/>
  <pageSetup scale="57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53"/>
  <sheetViews>
    <sheetView zoomScale="85" zoomScaleNormal="85" workbookViewId="0">
      <pane xSplit="1" topLeftCell="B1" activePane="topRight" state="frozen"/>
      <selection pane="topRight" sqref="A1:XFD1048576"/>
    </sheetView>
  </sheetViews>
  <sheetFormatPr defaultColWidth="9.1328125" defaultRowHeight="14.25" x14ac:dyDescent="0.45"/>
  <cols>
    <col min="1" max="1" width="36.86328125" style="13" customWidth="1"/>
    <col min="2" max="2" width="15.1328125" style="13" customWidth="1"/>
    <col min="3" max="3" width="16.19921875" style="13" customWidth="1"/>
    <col min="4" max="4" width="16.796875" style="13" customWidth="1"/>
    <col min="5" max="5" width="3.796875" style="13" customWidth="1"/>
    <col min="6" max="6" width="3.86328125" style="13" customWidth="1"/>
    <col min="7" max="7" width="17.6640625" style="13" customWidth="1"/>
    <col min="8" max="8" width="16.53125" style="13" bestFit="1" customWidth="1"/>
    <col min="9" max="9" width="19.796875" style="13" customWidth="1"/>
    <col min="10" max="10" width="40.53125" style="13" bestFit="1" customWidth="1"/>
    <col min="11" max="11" width="38.33203125" style="13" bestFit="1" customWidth="1"/>
    <col min="12" max="12" width="13.1328125" style="13" bestFit="1" customWidth="1"/>
    <col min="13" max="16384" width="9.1328125" style="13"/>
  </cols>
  <sheetData>
    <row r="3" spans="1:14" ht="17.649999999999999" x14ac:dyDescent="0.5">
      <c r="G3" s="7" t="s">
        <v>230</v>
      </c>
      <c r="H3" s="7" t="s">
        <v>232</v>
      </c>
      <c r="I3" s="7" t="s">
        <v>230</v>
      </c>
    </row>
    <row r="4" spans="1:14" ht="17.649999999999999" x14ac:dyDescent="0.5">
      <c r="A4" s="7" t="s">
        <v>168</v>
      </c>
      <c r="G4" s="23" t="s">
        <v>21</v>
      </c>
      <c r="H4" s="22" t="s">
        <v>0</v>
      </c>
      <c r="I4" s="11" t="s">
        <v>233</v>
      </c>
    </row>
    <row r="5" spans="1:14" ht="17.649999999999999" x14ac:dyDescent="0.5">
      <c r="B5" s="7" t="s">
        <v>227</v>
      </c>
      <c r="C5" s="7" t="s">
        <v>228</v>
      </c>
      <c r="D5" s="7" t="s">
        <v>229</v>
      </c>
      <c r="E5" s="15"/>
      <c r="F5" s="15"/>
      <c r="G5" s="71" t="s">
        <v>169</v>
      </c>
      <c r="H5" s="71" t="s">
        <v>169</v>
      </c>
      <c r="I5" s="12" t="s">
        <v>26</v>
      </c>
    </row>
    <row r="6" spans="1:14" ht="17.649999999999999" x14ac:dyDescent="0.5">
      <c r="A6" s="8" t="s">
        <v>24</v>
      </c>
      <c r="B6" s="18">
        <v>21575.18</v>
      </c>
      <c r="C6" s="18">
        <f>+B37</f>
        <v>21942.240000000002</v>
      </c>
      <c r="D6" s="18">
        <f>+C37</f>
        <v>23709.43</v>
      </c>
      <c r="E6" s="18"/>
      <c r="F6" s="18"/>
      <c r="G6" s="18">
        <f>+B6</f>
        <v>21575.18</v>
      </c>
      <c r="H6" s="19"/>
    </row>
    <row r="7" spans="1:14" ht="17.649999999999999" x14ac:dyDescent="0.5">
      <c r="A7" s="24" t="s">
        <v>1</v>
      </c>
      <c r="B7" s="25"/>
      <c r="C7" s="25"/>
      <c r="D7" s="6"/>
      <c r="E7" s="25"/>
      <c r="F7" s="25"/>
    </row>
    <row r="8" spans="1:14" ht="17.649999999999999" x14ac:dyDescent="0.5">
      <c r="A8" s="27" t="s">
        <v>20</v>
      </c>
      <c r="B8" s="28"/>
      <c r="C8" s="28"/>
      <c r="D8" s="6">
        <f>+'Activity detail'!H44</f>
        <v>450</v>
      </c>
      <c r="E8" s="28"/>
      <c r="F8" s="28"/>
      <c r="G8" s="6">
        <f>SUM(B8:E8)</f>
        <v>450</v>
      </c>
      <c r="H8" s="5">
        <f>+'2019-2020 budget'!D10</f>
        <v>1000</v>
      </c>
      <c r="I8" s="124">
        <f>+G8-H8</f>
        <v>-550</v>
      </c>
    </row>
    <row r="9" spans="1:14" ht="17.649999999999999" x14ac:dyDescent="0.5">
      <c r="A9" s="4" t="s">
        <v>57</v>
      </c>
      <c r="B9" s="28"/>
      <c r="C9" s="6">
        <v>1880</v>
      </c>
      <c r="D9" s="6"/>
      <c r="E9" s="28"/>
      <c r="F9" s="28"/>
      <c r="G9" s="6">
        <f t="shared" ref="G9:G11" si="0">SUM(B9:E9)</f>
        <v>1880</v>
      </c>
      <c r="H9" s="5">
        <f>+'2019-2020 budget'!D11</f>
        <v>1750</v>
      </c>
      <c r="I9" s="124">
        <f t="shared" ref="I9:I11" si="1">+G9-H9</f>
        <v>130</v>
      </c>
      <c r="J9" s="29"/>
    </row>
    <row r="10" spans="1:14" ht="17.649999999999999" x14ac:dyDescent="0.5">
      <c r="A10" s="4" t="s">
        <v>217</v>
      </c>
      <c r="B10" s="6">
        <v>367.06</v>
      </c>
      <c r="C10" s="6">
        <v>774.01</v>
      </c>
      <c r="D10" s="6">
        <f>+'Activity detail'!G44</f>
        <v>169</v>
      </c>
      <c r="E10" s="28"/>
      <c r="F10" s="28"/>
      <c r="G10" s="6">
        <f t="shared" si="0"/>
        <v>1310.07</v>
      </c>
      <c r="H10" s="5">
        <f>+'2019-2020 budget'!D12</f>
        <v>4500</v>
      </c>
      <c r="I10" s="124">
        <f t="shared" si="1"/>
        <v>-3189.9300000000003</v>
      </c>
      <c r="J10" s="30"/>
      <c r="K10" s="57"/>
      <c r="L10" s="57"/>
      <c r="M10" s="57"/>
      <c r="N10" s="57"/>
    </row>
    <row r="11" spans="1:14" ht="17.649999999999999" x14ac:dyDescent="0.5">
      <c r="A11" s="4" t="s">
        <v>100</v>
      </c>
      <c r="B11" s="28"/>
      <c r="C11" s="28"/>
      <c r="D11" s="28"/>
      <c r="E11" s="28"/>
      <c r="F11" s="28"/>
      <c r="G11" s="6">
        <f t="shared" si="0"/>
        <v>0</v>
      </c>
      <c r="H11" s="5">
        <f>+'2019-2020 budget'!D13</f>
        <v>500</v>
      </c>
      <c r="I11" s="124">
        <f t="shared" si="1"/>
        <v>-500</v>
      </c>
      <c r="J11" s="10"/>
      <c r="K11" s="57"/>
      <c r="L11" s="57"/>
      <c r="M11" s="57"/>
      <c r="N11" s="57"/>
    </row>
    <row r="12" spans="1:14" ht="18" thickBot="1" x14ac:dyDescent="0.55000000000000004">
      <c r="A12" s="31" t="s">
        <v>3</v>
      </c>
      <c r="B12" s="45">
        <f t="shared" ref="B12:E12" si="2">SUM(B8:B11)</f>
        <v>367.06</v>
      </c>
      <c r="C12" s="45">
        <f t="shared" si="2"/>
        <v>2654.01</v>
      </c>
      <c r="D12" s="45">
        <f t="shared" si="2"/>
        <v>619</v>
      </c>
      <c r="E12" s="45">
        <f t="shared" si="2"/>
        <v>0</v>
      </c>
      <c r="F12" s="45"/>
      <c r="G12" s="45">
        <f>SUM(G8:G11)</f>
        <v>3640.0699999999997</v>
      </c>
      <c r="H12" s="45">
        <f t="shared" ref="H12:I12" si="3">SUM(H8:H11)</f>
        <v>7750</v>
      </c>
      <c r="I12" s="125">
        <f t="shared" si="3"/>
        <v>-4109.93</v>
      </c>
      <c r="K12" s="57"/>
      <c r="L12" s="57"/>
      <c r="M12" s="58"/>
      <c r="N12" s="57"/>
    </row>
    <row r="13" spans="1:14" ht="18" thickTop="1" x14ac:dyDescent="0.5">
      <c r="A13" s="33"/>
      <c r="B13" s="34"/>
      <c r="C13" s="34"/>
      <c r="D13" s="34"/>
      <c r="E13" s="34"/>
      <c r="F13" s="34"/>
      <c r="G13" s="50"/>
      <c r="H13" s="51"/>
      <c r="I13" s="50"/>
      <c r="K13" s="57"/>
      <c r="L13" s="57"/>
      <c r="M13" s="57"/>
      <c r="N13" s="57"/>
    </row>
    <row r="14" spans="1:14" ht="17.649999999999999" x14ac:dyDescent="0.5">
      <c r="A14" s="24" t="s">
        <v>4</v>
      </c>
      <c r="B14" s="5"/>
      <c r="C14" s="5"/>
      <c r="D14" s="6"/>
      <c r="E14" s="6"/>
      <c r="F14" s="28"/>
      <c r="G14" s="6"/>
      <c r="H14" s="5"/>
      <c r="I14" s="6"/>
      <c r="K14" s="57"/>
      <c r="L14" s="57"/>
      <c r="M14" s="57"/>
      <c r="N14" s="57"/>
    </row>
    <row r="15" spans="1:14" ht="17.649999999999999" x14ac:dyDescent="0.5">
      <c r="A15" s="4" t="str">
        <f>+'2019-2020 budget'!A17</f>
        <v>Summer BBQ</v>
      </c>
      <c r="B15" s="122"/>
      <c r="C15" s="5">
        <v>-606.87</v>
      </c>
      <c r="D15" s="6">
        <f>+'Activity detail'!L44</f>
        <v>-76.400000000000006</v>
      </c>
      <c r="E15" s="6"/>
      <c r="F15" s="35"/>
      <c r="G15" s="6">
        <f>SUM(B15:E15)</f>
        <v>-683.27</v>
      </c>
      <c r="H15" s="5">
        <f>-'2019-2020 budget'!D17</f>
        <v>-1000</v>
      </c>
      <c r="I15" s="53">
        <f>H15-G15</f>
        <v>-316.73</v>
      </c>
      <c r="J15" s="10">
        <f>+'2019-2020 budget'!F17</f>
        <v>0</v>
      </c>
      <c r="K15" s="57"/>
      <c r="L15" s="57"/>
      <c r="M15" s="57"/>
      <c r="N15" s="57"/>
    </row>
    <row r="16" spans="1:14" ht="17.649999999999999" x14ac:dyDescent="0.5">
      <c r="A16" s="4" t="str">
        <f>+'2019-2020 budget'!A18</f>
        <v>Dues Assistance</v>
      </c>
      <c r="B16" s="5"/>
      <c r="C16" s="5"/>
      <c r="D16" s="6"/>
      <c r="E16" s="6"/>
      <c r="F16" s="28"/>
      <c r="G16" s="6">
        <f t="shared" ref="G16:G33" si="4">SUM(B16:E16)</f>
        <v>0</v>
      </c>
      <c r="H16" s="5">
        <f>-'2019-2020 budget'!D18</f>
        <v>-208</v>
      </c>
      <c r="I16" s="53">
        <f t="shared" ref="I16:I33" si="5">H16-G16</f>
        <v>-208</v>
      </c>
      <c r="J16" s="10" t="str">
        <f>+'2019-2020 budget'!F18</f>
        <v>2 memberships</v>
      </c>
      <c r="K16" s="57"/>
      <c r="L16" s="57"/>
      <c r="M16" s="57"/>
      <c r="N16" s="57"/>
    </row>
    <row r="17" spans="1:14" ht="17.649999999999999" x14ac:dyDescent="0.5">
      <c r="A17" s="4" t="str">
        <f>+'2019-2020 budget'!A19</f>
        <v>Administrative/Board Expenses</v>
      </c>
      <c r="B17" s="122"/>
      <c r="C17" s="5">
        <v>-39.950000000000003</v>
      </c>
      <c r="D17" s="6">
        <f>+'Activity detail'!N44</f>
        <v>-79</v>
      </c>
      <c r="E17" s="6"/>
      <c r="F17" s="35"/>
      <c r="G17" s="6">
        <f t="shared" si="4"/>
        <v>-118.95</v>
      </c>
      <c r="H17" s="5">
        <v>-200</v>
      </c>
      <c r="I17" s="53">
        <f t="shared" si="5"/>
        <v>-81.05</v>
      </c>
      <c r="J17" s="10" t="str">
        <f>+'2019-2020 budget'!F19</f>
        <v>board room rental/PO Box/Storage unit shared w WFR</v>
      </c>
      <c r="K17" s="57"/>
      <c r="L17" s="57"/>
      <c r="M17" s="57"/>
      <c r="N17" s="57"/>
    </row>
    <row r="18" spans="1:14" ht="17.649999999999999" x14ac:dyDescent="0.5">
      <c r="A18" s="4" t="s">
        <v>235</v>
      </c>
      <c r="B18" s="122"/>
      <c r="C18" s="5"/>
      <c r="D18" s="6">
        <f>+'Activity detail'!M44</f>
        <v>-789</v>
      </c>
      <c r="E18" s="6"/>
      <c r="F18" s="35"/>
      <c r="G18" s="6">
        <f t="shared" si="4"/>
        <v>-789</v>
      </c>
      <c r="H18" s="5">
        <v>-800</v>
      </c>
      <c r="I18" s="53">
        <f t="shared" si="5"/>
        <v>-11</v>
      </c>
      <c r="J18" s="10" t="s">
        <v>236</v>
      </c>
      <c r="K18" s="57"/>
      <c r="L18" s="57"/>
      <c r="M18" s="57"/>
      <c r="N18" s="57"/>
    </row>
    <row r="19" spans="1:14" ht="17.649999999999999" x14ac:dyDescent="0.5">
      <c r="A19" s="4" t="str">
        <f>+'2019-2020 budget'!A20</f>
        <v>Branch Insurance</v>
      </c>
      <c r="B19" s="5"/>
      <c r="C19" s="5"/>
      <c r="D19" s="6">
        <f>+'Activity detail'!K44</f>
        <v>-693</v>
      </c>
      <c r="E19" s="6"/>
      <c r="F19" s="28"/>
      <c r="G19" s="6">
        <f t="shared" si="4"/>
        <v>-693</v>
      </c>
      <c r="H19" s="5">
        <f>-'2019-2020 budget'!D20</f>
        <v>-700</v>
      </c>
      <c r="I19" s="53">
        <f t="shared" si="5"/>
        <v>-7</v>
      </c>
      <c r="J19" s="10">
        <f>+'2019-2020 budget'!F20</f>
        <v>0</v>
      </c>
      <c r="K19" s="57"/>
      <c r="L19" s="57"/>
      <c r="M19" s="57"/>
      <c r="N19" s="57"/>
    </row>
    <row r="20" spans="1:14" ht="17.649999999999999" x14ac:dyDescent="0.5">
      <c r="A20" s="4" t="str">
        <f>+'2019-2020 budget'!A21</f>
        <v>Friendship</v>
      </c>
      <c r="B20" s="5"/>
      <c r="C20" s="5"/>
      <c r="D20" s="6"/>
      <c r="E20" s="6"/>
      <c r="F20" s="28"/>
      <c r="G20" s="6">
        <f t="shared" si="4"/>
        <v>0</v>
      </c>
      <c r="H20" s="5">
        <f>-'2019-2020 budget'!D21</f>
        <v>-52</v>
      </c>
      <c r="I20" s="53">
        <f t="shared" si="5"/>
        <v>-52</v>
      </c>
      <c r="J20" s="10">
        <f>+'2019-2020 budget'!F21</f>
        <v>0</v>
      </c>
      <c r="K20" s="57"/>
      <c r="L20" s="57"/>
      <c r="M20" s="57"/>
      <c r="N20" s="57"/>
    </row>
    <row r="21" spans="1:14" ht="17.649999999999999" x14ac:dyDescent="0.5">
      <c r="A21" s="4" t="str">
        <f>+'2019-2020 budget'!A22</f>
        <v>Gifts, Awards &amp; Donations</v>
      </c>
      <c r="B21" s="5"/>
      <c r="C21" s="5"/>
      <c r="D21" s="6"/>
      <c r="E21" s="6"/>
      <c r="F21" s="28"/>
      <c r="G21" s="6">
        <f t="shared" si="4"/>
        <v>0</v>
      </c>
      <c r="H21" s="5">
        <f>-'2019-2020 budget'!D22</f>
        <v>-250</v>
      </c>
      <c r="I21" s="53">
        <f t="shared" si="5"/>
        <v>-250</v>
      </c>
      <c r="J21" s="10" t="str">
        <f>+'2019-2020 budget'!F22</f>
        <v>gifts at AAUW Convention/President's pin</v>
      </c>
      <c r="K21" s="57"/>
      <c r="L21" s="57"/>
      <c r="M21" s="57"/>
      <c r="N21" s="57"/>
    </row>
    <row r="22" spans="1:14" ht="17.649999999999999" x14ac:dyDescent="0.5">
      <c r="A22" s="4" t="str">
        <f>+'2019-2020 budget'!A23</f>
        <v>Historian</v>
      </c>
      <c r="B22" s="5"/>
      <c r="C22" s="5"/>
      <c r="D22" s="6"/>
      <c r="E22" s="6"/>
      <c r="F22" s="28"/>
      <c r="G22" s="6">
        <f t="shared" si="4"/>
        <v>0</v>
      </c>
      <c r="H22" s="5">
        <f>-'2019-2020 budget'!D23</f>
        <v>0</v>
      </c>
      <c r="I22" s="53">
        <f t="shared" si="5"/>
        <v>0</v>
      </c>
      <c r="J22" s="10">
        <f>+'2019-2020 budget'!F23</f>
        <v>0</v>
      </c>
      <c r="K22" s="57"/>
      <c r="L22" s="57"/>
      <c r="M22" s="57"/>
      <c r="N22" s="57"/>
    </row>
    <row r="23" spans="1:14" ht="17.649999999999999" x14ac:dyDescent="0.5">
      <c r="A23" s="4" t="str">
        <f>+'2019-2020 budget'!A24</f>
        <v>Hospitality</v>
      </c>
      <c r="B23" s="5"/>
      <c r="C23" s="5"/>
      <c r="D23" s="6"/>
      <c r="E23" s="6"/>
      <c r="F23" s="28"/>
      <c r="G23" s="6">
        <f t="shared" si="4"/>
        <v>0</v>
      </c>
      <c r="H23" s="5">
        <f>-'2019-2020 budget'!D24</f>
        <v>-500</v>
      </c>
      <c r="I23" s="53">
        <f t="shared" si="5"/>
        <v>-500</v>
      </c>
      <c r="J23" s="10" t="str">
        <f>+'2019-2020 budget'!F24</f>
        <v>Spring installation brunch/xmas party</v>
      </c>
      <c r="K23" s="57"/>
      <c r="L23" s="57"/>
      <c r="M23" s="57"/>
      <c r="N23" s="57"/>
    </row>
    <row r="24" spans="1:14" ht="17.649999999999999" x14ac:dyDescent="0.5">
      <c r="A24" s="4" t="str">
        <f>+'2019-2020 budget'!A25</f>
        <v>Interbranch Dues</v>
      </c>
      <c r="B24" s="5"/>
      <c r="C24" s="5"/>
      <c r="D24" s="6"/>
      <c r="E24" s="6"/>
      <c r="F24" s="28"/>
      <c r="G24" s="6">
        <f t="shared" si="4"/>
        <v>0</v>
      </c>
      <c r="H24" s="5">
        <f>-'2019-2020 budget'!D25</f>
        <v>-40</v>
      </c>
      <c r="I24" s="53">
        <f t="shared" si="5"/>
        <v>-40</v>
      </c>
      <c r="J24" s="10">
        <f>+'2019-2020 budget'!F25</f>
        <v>0</v>
      </c>
      <c r="K24" s="57"/>
      <c r="L24" s="57"/>
      <c r="M24" s="57"/>
      <c r="N24" s="57"/>
    </row>
    <row r="25" spans="1:14" ht="16.8" customHeight="1" x14ac:dyDescent="0.5">
      <c r="A25" s="4" t="str">
        <f>+'2019-2020 budget'!A26</f>
        <v>Community Awareness****</v>
      </c>
      <c r="B25" s="5"/>
      <c r="C25" s="5">
        <v>-240</v>
      </c>
      <c r="D25" s="6"/>
      <c r="E25" s="6"/>
      <c r="F25" s="28"/>
      <c r="G25" s="6">
        <f t="shared" si="4"/>
        <v>-240</v>
      </c>
      <c r="H25" s="5">
        <f>-'2019-2020 budget'!D26</f>
        <v>-600</v>
      </c>
      <c r="I25" s="53">
        <f t="shared" si="5"/>
        <v>-360</v>
      </c>
      <c r="J25" s="10" t="str">
        <f>+'2019-2020 budget'!F26</f>
        <v>chamber of commerce/TasteofMH/4th of July/philanthropy night</v>
      </c>
      <c r="K25" s="57"/>
      <c r="L25" s="57"/>
      <c r="M25" s="57"/>
      <c r="N25" s="57"/>
    </row>
    <row r="26" spans="1:14" ht="17.649999999999999" x14ac:dyDescent="0.5">
      <c r="A26" s="4" t="str">
        <f>+'2019-2020 budget'!A27</f>
        <v>Leadership Development</v>
      </c>
      <c r="B26" s="5"/>
      <c r="C26" s="5"/>
      <c r="D26" s="6"/>
      <c r="E26" s="6"/>
      <c r="F26" s="28"/>
      <c r="G26" s="6">
        <f t="shared" si="4"/>
        <v>0</v>
      </c>
      <c r="H26" s="5">
        <f>-'2019-2020 budget'!D27</f>
        <v>-300</v>
      </c>
      <c r="I26" s="53">
        <f t="shared" si="5"/>
        <v>-300</v>
      </c>
      <c r="J26" s="10">
        <f>+'2019-2020 budget'!F27</f>
        <v>0</v>
      </c>
      <c r="K26" s="57"/>
      <c r="L26" s="57"/>
      <c r="M26" s="57"/>
      <c r="N26" s="57"/>
    </row>
    <row r="27" spans="1:14" ht="17.649999999999999" x14ac:dyDescent="0.5">
      <c r="A27" s="4" t="str">
        <f>+'2019-2020 budget'!A28</f>
        <v>National Membership</v>
      </c>
      <c r="B27" s="122"/>
      <c r="C27" s="122"/>
      <c r="D27" s="6">
        <f>+'Activity detail'!J44</f>
        <v>-99</v>
      </c>
      <c r="E27" s="6"/>
      <c r="F27" s="35"/>
      <c r="G27" s="6">
        <f t="shared" si="4"/>
        <v>-99</v>
      </c>
      <c r="H27" s="5">
        <f>-'2019-2020 budget'!D28</f>
        <v>-700</v>
      </c>
      <c r="I27" s="53">
        <f t="shared" si="5"/>
        <v>-601</v>
      </c>
      <c r="J27" s="10" t="str">
        <f>+'2019-2020 budget'!F28</f>
        <v>Whine&amp;Wine /Fall membership brunch</v>
      </c>
      <c r="K27" s="57"/>
      <c r="L27" s="57"/>
      <c r="M27" s="57"/>
      <c r="N27" s="57"/>
    </row>
    <row r="28" spans="1:14" ht="17.649999999999999" x14ac:dyDescent="0.5">
      <c r="A28" s="4" t="str">
        <f>+'2019-2020 budget'!A29</f>
        <v>Miscellaneous</v>
      </c>
      <c r="B28" s="5"/>
      <c r="C28" s="5"/>
      <c r="D28" s="6"/>
      <c r="E28" s="6"/>
      <c r="F28" s="28"/>
      <c r="G28" s="6">
        <f t="shared" si="4"/>
        <v>0</v>
      </c>
      <c r="H28" s="5">
        <f>-'2019-2020 budget'!D29</f>
        <v>-100</v>
      </c>
      <c r="I28" s="53">
        <f t="shared" si="5"/>
        <v>-100</v>
      </c>
      <c r="J28" s="10">
        <f>+'2019-2020 budget'!F29</f>
        <v>0</v>
      </c>
      <c r="K28" s="57"/>
      <c r="L28" s="57"/>
      <c r="M28" s="57"/>
      <c r="N28" s="57"/>
    </row>
    <row r="29" spans="1:14" ht="17.649999999999999" x14ac:dyDescent="0.5">
      <c r="A29" s="4" t="str">
        <f>+'2019-2020 budget'!A30</f>
        <v>Newsletter</v>
      </c>
      <c r="B29" s="5"/>
      <c r="C29" s="5"/>
      <c r="D29" s="6"/>
      <c r="E29" s="6"/>
      <c r="F29" s="28"/>
      <c r="G29" s="6">
        <f t="shared" si="4"/>
        <v>0</v>
      </c>
      <c r="H29" s="5">
        <f>-'2019-2020 budget'!D30</f>
        <v>-50</v>
      </c>
      <c r="I29" s="53">
        <f t="shared" si="5"/>
        <v>-50</v>
      </c>
      <c r="J29" s="10">
        <f>+'2019-2020 budget'!F30</f>
        <v>0</v>
      </c>
      <c r="K29" s="57"/>
      <c r="L29" s="57"/>
      <c r="M29" s="57"/>
      <c r="N29" s="57"/>
    </row>
    <row r="30" spans="1:14" ht="17.649999999999999" x14ac:dyDescent="0.5">
      <c r="A30" s="4" t="str">
        <f>+'2019-2020 budget'!A31</f>
        <v>Presidents' Fund</v>
      </c>
      <c r="B30" s="5"/>
      <c r="C30" s="5"/>
      <c r="D30" s="6"/>
      <c r="E30" s="6"/>
      <c r="F30" s="28"/>
      <c r="G30" s="6">
        <f t="shared" si="4"/>
        <v>0</v>
      </c>
      <c r="H30" s="5">
        <f>-'2019-2020 budget'!D31</f>
        <v>-250</v>
      </c>
      <c r="I30" s="53">
        <f t="shared" si="5"/>
        <v>-250</v>
      </c>
      <c r="J30" s="10">
        <f>+'2019-2020 budget'!F31</f>
        <v>0</v>
      </c>
      <c r="K30" s="57"/>
      <c r="L30" s="57"/>
      <c r="M30" s="57"/>
      <c r="N30" s="57"/>
    </row>
    <row r="31" spans="1:14" ht="17.649999999999999" x14ac:dyDescent="0.5">
      <c r="A31" s="4" t="str">
        <f>+'2019-2020 budget'!A32</f>
        <v>Programs</v>
      </c>
      <c r="B31" s="36"/>
      <c r="C31" s="36"/>
      <c r="D31" s="6"/>
      <c r="E31" s="6"/>
      <c r="F31" s="36"/>
      <c r="G31" s="6">
        <f t="shared" si="4"/>
        <v>0</v>
      </c>
      <c r="H31" s="5">
        <f>-'2019-2020 budget'!D32</f>
        <v>-1000</v>
      </c>
      <c r="I31" s="53">
        <f t="shared" si="5"/>
        <v>-1000</v>
      </c>
      <c r="J31" s="10" t="str">
        <f>+'2019-2020 budget'!F32</f>
        <v>10 months of events</v>
      </c>
      <c r="K31" s="57"/>
      <c r="L31" s="57"/>
      <c r="M31" s="57"/>
      <c r="N31" s="57"/>
    </row>
    <row r="32" spans="1:14" ht="17.649999999999999" x14ac:dyDescent="0.5">
      <c r="A32" s="4" t="str">
        <f>+'2019-2020 budget'!A33</f>
        <v>Technology</v>
      </c>
      <c r="B32" s="37"/>
      <c r="C32" s="37"/>
      <c r="D32" s="6"/>
      <c r="E32" s="6"/>
      <c r="F32" s="37"/>
      <c r="G32" s="6">
        <f t="shared" si="4"/>
        <v>0</v>
      </c>
      <c r="H32" s="5">
        <f>-'2019-2020 budget'!D33</f>
        <v>-1000</v>
      </c>
      <c r="I32" s="53">
        <f t="shared" si="5"/>
        <v>-1000</v>
      </c>
      <c r="J32" s="10" t="str">
        <f>+'2019-2020 budget'!F33</f>
        <v>Software/new PA System</v>
      </c>
      <c r="K32" s="57"/>
      <c r="L32" s="57"/>
      <c r="M32" s="57"/>
      <c r="N32" s="57"/>
    </row>
    <row r="33" spans="1:10" ht="17.649999999999999" x14ac:dyDescent="0.5">
      <c r="A33" s="4"/>
      <c r="B33" s="37"/>
      <c r="C33" s="37"/>
      <c r="D33" s="6"/>
      <c r="E33" s="6"/>
      <c r="F33" s="37"/>
      <c r="G33" s="6">
        <f t="shared" si="4"/>
        <v>0</v>
      </c>
      <c r="H33" s="5"/>
      <c r="I33" s="53">
        <f t="shared" si="5"/>
        <v>0</v>
      </c>
      <c r="J33" s="10"/>
    </row>
    <row r="34" spans="1:10" ht="18" thickBot="1" x14ac:dyDescent="0.55000000000000004">
      <c r="A34" s="48">
        <f t="shared" ref="A34:E34" si="6">SUM(A15:A33)</f>
        <v>0</v>
      </c>
      <c r="B34" s="48">
        <f t="shared" si="6"/>
        <v>0</v>
      </c>
      <c r="C34" s="48">
        <f t="shared" si="6"/>
        <v>-886.82</v>
      </c>
      <c r="D34" s="48">
        <f t="shared" si="6"/>
        <v>-1736.4</v>
      </c>
      <c r="E34" s="48">
        <f t="shared" si="6"/>
        <v>0</v>
      </c>
      <c r="F34" s="48"/>
      <c r="G34" s="48">
        <f>SUM(G15:G33)</f>
        <v>-2623.2200000000003</v>
      </c>
      <c r="H34" s="48">
        <f>SUM(H15:H33)</f>
        <v>-7750</v>
      </c>
      <c r="I34" s="52">
        <f>SUM(I15:I33)</f>
        <v>-5126.78</v>
      </c>
    </row>
    <row r="35" spans="1:10" ht="17.649999999999999" thickTop="1" x14ac:dyDescent="0.45">
      <c r="G35" s="107"/>
      <c r="H35" s="107"/>
      <c r="I35" s="107"/>
    </row>
    <row r="36" spans="1:10" ht="17.649999999999999" x14ac:dyDescent="0.5">
      <c r="A36" s="9" t="s">
        <v>231</v>
      </c>
      <c r="B36" s="18">
        <f>+B12+B34</f>
        <v>367.06</v>
      </c>
      <c r="C36" s="18">
        <f t="shared" ref="C36:G36" si="7">+C12+C34</f>
        <v>1767.19</v>
      </c>
      <c r="D36" s="6">
        <f t="shared" si="7"/>
        <v>-1117.4000000000001</v>
      </c>
      <c r="E36" s="18">
        <f t="shared" si="7"/>
        <v>0</v>
      </c>
      <c r="G36" s="18">
        <f t="shared" si="7"/>
        <v>1016.8499999999995</v>
      </c>
      <c r="H36" s="107"/>
      <c r="I36" s="107"/>
    </row>
    <row r="37" spans="1:10" ht="17.649999999999999" x14ac:dyDescent="0.5">
      <c r="A37" s="9" t="s">
        <v>234</v>
      </c>
      <c r="B37" s="18">
        <f>+B6+B36</f>
        <v>21942.240000000002</v>
      </c>
      <c r="C37" s="18">
        <f>+C6+C36</f>
        <v>23709.43</v>
      </c>
      <c r="D37" s="18">
        <f>+D6+D36</f>
        <v>22592.03</v>
      </c>
      <c r="E37" s="18">
        <f>+E6+E12+E34</f>
        <v>0</v>
      </c>
      <c r="F37" s="18"/>
      <c r="G37" s="18">
        <f>+G6+G12+G34</f>
        <v>22592.03</v>
      </c>
      <c r="H37" s="38"/>
    </row>
    <row r="38" spans="1:10" ht="17.25" x14ac:dyDescent="0.45">
      <c r="A38" s="27"/>
      <c r="D38" s="13">
        <v>22592.03</v>
      </c>
      <c r="H38" s="121">
        <v>22592.03</v>
      </c>
    </row>
    <row r="39" spans="1:10" x14ac:dyDescent="0.45">
      <c r="A39" s="30"/>
      <c r="B39" s="39"/>
      <c r="C39" s="39"/>
      <c r="D39" s="123">
        <f>+D38-D37</f>
        <v>0</v>
      </c>
      <c r="E39" s="39"/>
      <c r="F39" s="39"/>
      <c r="G39" s="121">
        <f>+H38-G37</f>
        <v>0</v>
      </c>
    </row>
    <row r="40" spans="1:10" x14ac:dyDescent="0.45">
      <c r="A40"/>
      <c r="B40"/>
      <c r="C40"/>
      <c r="D40"/>
      <c r="E40"/>
      <c r="F40"/>
      <c r="G40"/>
      <c r="H40"/>
    </row>
    <row r="41" spans="1:10" x14ac:dyDescent="0.45">
      <c r="A41"/>
      <c r="B41"/>
      <c r="C41"/>
      <c r="D41"/>
      <c r="E41"/>
      <c r="F41"/>
      <c r="G41"/>
      <c r="H41"/>
    </row>
    <row r="42" spans="1:10" x14ac:dyDescent="0.45">
      <c r="A42"/>
      <c r="B42"/>
      <c r="C42"/>
      <c r="D42"/>
      <c r="E42"/>
      <c r="F42"/>
      <c r="G42"/>
      <c r="H42"/>
    </row>
    <row r="43" spans="1:10" x14ac:dyDescent="0.45">
      <c r="A43"/>
      <c r="B43"/>
      <c r="C43"/>
      <c r="D43"/>
      <c r="E43"/>
      <c r="F43"/>
      <c r="G43"/>
      <c r="H43"/>
    </row>
    <row r="44" spans="1:10" x14ac:dyDescent="0.45">
      <c r="A44"/>
      <c r="B44"/>
      <c r="C44"/>
      <c r="D44"/>
      <c r="E44"/>
      <c r="F44"/>
      <c r="G44"/>
      <c r="H44"/>
    </row>
    <row r="45" spans="1:10" x14ac:dyDescent="0.45">
      <c r="A45"/>
      <c r="B45"/>
      <c r="C45"/>
      <c r="D45"/>
      <c r="E45"/>
      <c r="F45"/>
      <c r="G45"/>
      <c r="H45"/>
    </row>
    <row r="46" spans="1:10" x14ac:dyDescent="0.45">
      <c r="A46"/>
      <c r="B46"/>
      <c r="C46"/>
      <c r="D46"/>
      <c r="E46"/>
      <c r="F46"/>
      <c r="G46"/>
      <c r="H46"/>
    </row>
    <row r="47" spans="1:10" x14ac:dyDescent="0.45">
      <c r="A47"/>
      <c r="B47"/>
      <c r="C47"/>
      <c r="D47"/>
      <c r="E47"/>
      <c r="F47"/>
      <c r="G47"/>
      <c r="H47"/>
    </row>
    <row r="48" spans="1:10" x14ac:dyDescent="0.45">
      <c r="A48"/>
      <c r="B48"/>
      <c r="C48"/>
      <c r="D48"/>
      <c r="E48"/>
      <c r="F48"/>
      <c r="G48"/>
      <c r="H48"/>
    </row>
    <row r="49" spans="1:8" x14ac:dyDescent="0.45">
      <c r="A49"/>
      <c r="B49"/>
      <c r="C49"/>
      <c r="D49"/>
      <c r="E49"/>
      <c r="F49"/>
      <c r="G49"/>
      <c r="H49"/>
    </row>
    <row r="50" spans="1:8" x14ac:dyDescent="0.45">
      <c r="A50"/>
      <c r="B50"/>
      <c r="C50"/>
      <c r="D50"/>
      <c r="E50"/>
      <c r="F50"/>
      <c r="G50"/>
      <c r="H50"/>
    </row>
    <row r="51" spans="1:8" x14ac:dyDescent="0.45">
      <c r="A51"/>
      <c r="B51"/>
      <c r="C51"/>
      <c r="D51"/>
      <c r="E51"/>
      <c r="F51"/>
      <c r="G51"/>
      <c r="H51"/>
    </row>
    <row r="52" spans="1:8" x14ac:dyDescent="0.45">
      <c r="A52"/>
      <c r="B52"/>
      <c r="C52"/>
      <c r="D52"/>
      <c r="E52"/>
      <c r="F52"/>
      <c r="G52"/>
      <c r="H52"/>
    </row>
    <row r="53" spans="1:8" x14ac:dyDescent="0.45">
      <c r="A53"/>
      <c r="B53"/>
      <c r="C53"/>
      <c r="D53"/>
      <c r="E53"/>
      <c r="F53"/>
      <c r="G53"/>
      <c r="H53"/>
    </row>
  </sheetData>
  <pageMargins left="0.7" right="0.7" top="0.75" bottom="0.75" header="0.3" footer="0.3"/>
  <pageSetup scale="80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56"/>
  <sheetViews>
    <sheetView topLeftCell="A25" workbookViewId="0">
      <selection activeCell="C29" sqref="C29"/>
    </sheetView>
  </sheetViews>
  <sheetFormatPr defaultColWidth="9.1328125" defaultRowHeight="14.25" x14ac:dyDescent="0.45"/>
  <cols>
    <col min="1" max="1" width="35.53125" style="13" customWidth="1"/>
    <col min="2" max="2" width="14" style="13" customWidth="1"/>
    <col min="3" max="3" width="18.86328125" style="13" bestFit="1" customWidth="1"/>
    <col min="4" max="4" width="5.33203125" style="13" customWidth="1"/>
    <col min="5" max="5" width="16.53125" style="13" bestFit="1" customWidth="1"/>
    <col min="6" max="6" width="3.6640625" style="13" customWidth="1"/>
    <col min="7" max="7" width="18.86328125" style="13" customWidth="1"/>
    <col min="8" max="8" width="40.53125" style="13" bestFit="1" customWidth="1"/>
    <col min="9" max="9" width="38.33203125" style="13" bestFit="1" customWidth="1"/>
    <col min="10" max="10" width="13.1328125" style="13" bestFit="1" customWidth="1"/>
    <col min="11" max="16384" width="9.1328125" style="13"/>
  </cols>
  <sheetData>
    <row r="3" spans="1:12" ht="16.899999999999999" x14ac:dyDescent="0.5">
      <c r="C3" s="14"/>
      <c r="D3" s="14"/>
    </row>
    <row r="4" spans="1:12" ht="16.899999999999999" x14ac:dyDescent="0.5">
      <c r="C4" s="14"/>
      <c r="D4" s="14"/>
    </row>
    <row r="5" spans="1:12" ht="17.649999999999999" x14ac:dyDescent="0.5">
      <c r="A5" s="7" t="s">
        <v>168</v>
      </c>
      <c r="C5" s="15" t="s">
        <v>24</v>
      </c>
      <c r="E5" s="16"/>
    </row>
    <row r="6" spans="1:12" ht="17.649999999999999" x14ac:dyDescent="0.5">
      <c r="A6" s="17" t="s">
        <v>22</v>
      </c>
      <c r="B6" s="7">
        <v>43646</v>
      </c>
      <c r="C6" s="18">
        <v>21575.18</v>
      </c>
      <c r="E6" s="19"/>
    </row>
    <row r="7" spans="1:12" ht="17.649999999999999" x14ac:dyDescent="0.5">
      <c r="A7" s="17"/>
      <c r="B7" s="7">
        <v>43677</v>
      </c>
      <c r="C7" s="18">
        <f>+'Jul 2019'!C39</f>
        <v>21942.240000000002</v>
      </c>
      <c r="E7" s="19"/>
    </row>
    <row r="8" spans="1:12" ht="17.649999999999999" x14ac:dyDescent="0.5">
      <c r="A8" s="17"/>
      <c r="B8" s="18"/>
      <c r="C8" s="119">
        <v>43708</v>
      </c>
      <c r="E8" s="19"/>
      <c r="I8" s="40"/>
    </row>
    <row r="9" spans="1:12" ht="17.649999999999999" x14ac:dyDescent="0.5">
      <c r="A9" s="20"/>
      <c r="B9" s="21"/>
      <c r="C9" s="23" t="s">
        <v>21</v>
      </c>
      <c r="E9" s="22" t="s">
        <v>0</v>
      </c>
      <c r="F9" s="23"/>
      <c r="G9" s="11" t="s">
        <v>59</v>
      </c>
    </row>
    <row r="10" spans="1:12" ht="17.649999999999999" x14ac:dyDescent="0.5">
      <c r="A10" s="24" t="s">
        <v>1</v>
      </c>
      <c r="B10" s="25"/>
      <c r="C10" s="71" t="s">
        <v>169</v>
      </c>
      <c r="E10" s="71" t="s">
        <v>169</v>
      </c>
      <c r="F10" s="23"/>
      <c r="G10" s="12" t="s">
        <v>26</v>
      </c>
    </row>
    <row r="11" spans="1:12" ht="17.649999999999999" x14ac:dyDescent="0.5">
      <c r="A11" s="27" t="s">
        <v>20</v>
      </c>
      <c r="B11" s="28"/>
      <c r="C11" s="6"/>
      <c r="D11" s="43"/>
      <c r="E11" s="5">
        <f>+'2019-2020 budget'!D10</f>
        <v>1000</v>
      </c>
      <c r="F11" s="43"/>
      <c r="G11" s="53">
        <f>C11-E11</f>
        <v>-1000</v>
      </c>
    </row>
    <row r="12" spans="1:12" ht="17.649999999999999" x14ac:dyDescent="0.5">
      <c r="A12" s="4" t="s">
        <v>57</v>
      </c>
      <c r="B12" s="28"/>
      <c r="C12" s="6">
        <v>1880</v>
      </c>
      <c r="D12" s="43"/>
      <c r="E12" s="5">
        <f>+'2019-2020 budget'!D11</f>
        <v>1750</v>
      </c>
      <c r="F12" s="43"/>
      <c r="G12" s="53">
        <f t="shared" ref="G12:G14" si="0">C12-E12</f>
        <v>130</v>
      </c>
      <c r="H12" s="29"/>
    </row>
    <row r="13" spans="1:12" ht="17.649999999999999" x14ac:dyDescent="0.5">
      <c r="A13" s="4" t="s">
        <v>217</v>
      </c>
      <c r="B13" s="28"/>
      <c r="C13" s="6">
        <v>774.01</v>
      </c>
      <c r="D13" s="43"/>
      <c r="E13" s="5">
        <f>+'2019-2020 budget'!D12</f>
        <v>4500</v>
      </c>
      <c r="F13" s="43"/>
      <c r="G13" s="53">
        <f t="shared" si="0"/>
        <v>-3725.99</v>
      </c>
      <c r="H13" s="30"/>
      <c r="I13" s="57"/>
      <c r="J13" s="57"/>
      <c r="K13" s="57"/>
      <c r="L13" s="57"/>
    </row>
    <row r="14" spans="1:12" ht="17.649999999999999" x14ac:dyDescent="0.5">
      <c r="A14" s="4" t="s">
        <v>100</v>
      </c>
      <c r="B14" s="28"/>
      <c r="C14" s="6"/>
      <c r="D14" s="43"/>
      <c r="E14" s="5">
        <f>+'2019-2020 budget'!D13</f>
        <v>500</v>
      </c>
      <c r="F14" s="43"/>
      <c r="G14" s="53">
        <f t="shared" si="0"/>
        <v>-500</v>
      </c>
      <c r="H14" s="10"/>
      <c r="I14" s="57"/>
      <c r="J14" s="57"/>
      <c r="K14" s="57"/>
      <c r="L14" s="57"/>
    </row>
    <row r="15" spans="1:12" ht="18" thickBot="1" x14ac:dyDescent="0.55000000000000004">
      <c r="A15" s="31" t="s">
        <v>3</v>
      </c>
      <c r="B15" s="32"/>
      <c r="C15" s="45">
        <f>SUM(C11:C14)</f>
        <v>2654.01</v>
      </c>
      <c r="D15" s="54"/>
      <c r="E15" s="48">
        <f>SUM(E11:E14)</f>
        <v>7750</v>
      </c>
      <c r="F15" s="54"/>
      <c r="G15" s="49">
        <f>SUM(G11:G14)</f>
        <v>-5095.99</v>
      </c>
      <c r="I15" s="57"/>
      <c r="J15" s="57"/>
      <c r="K15" s="58"/>
      <c r="L15" s="57"/>
    </row>
    <row r="16" spans="1:12" ht="18" thickTop="1" x14ac:dyDescent="0.5">
      <c r="A16" s="33"/>
      <c r="B16" s="34"/>
      <c r="C16" s="50"/>
      <c r="D16" s="47"/>
      <c r="E16" s="51"/>
      <c r="F16" s="47"/>
      <c r="G16" s="50"/>
      <c r="I16" s="57"/>
      <c r="J16" s="57"/>
      <c r="K16" s="57"/>
      <c r="L16" s="57"/>
    </row>
    <row r="17" spans="1:12" ht="17.649999999999999" x14ac:dyDescent="0.5">
      <c r="A17" s="24" t="s">
        <v>4</v>
      </c>
      <c r="B17" s="28"/>
      <c r="C17" s="6"/>
      <c r="D17" s="43"/>
      <c r="E17" s="5"/>
      <c r="F17" s="43"/>
      <c r="G17" s="6"/>
      <c r="I17" s="57"/>
      <c r="J17" s="57"/>
      <c r="K17" s="57"/>
      <c r="L17" s="57"/>
    </row>
    <row r="18" spans="1:12" ht="17.649999999999999" x14ac:dyDescent="0.5">
      <c r="A18" s="4" t="str">
        <f>+'2019-2020 budget'!A17</f>
        <v>Summer BBQ</v>
      </c>
      <c r="B18" s="35"/>
      <c r="C18" s="6">
        <f>+ 'Activity detail'!L31+'Activity detail'!L32</f>
        <v>-606.87</v>
      </c>
      <c r="D18" s="43"/>
      <c r="E18" s="5">
        <f>-'2019-2020 budget'!D17</f>
        <v>-1000</v>
      </c>
      <c r="F18" s="43"/>
      <c r="G18" s="53">
        <f t="shared" ref="G18:G28" si="1">E18-C18</f>
        <v>-393.13</v>
      </c>
      <c r="H18" s="10">
        <f>+'2019-2020 budget'!F17</f>
        <v>0</v>
      </c>
      <c r="I18" s="57"/>
      <c r="J18" s="57"/>
      <c r="K18" s="57"/>
      <c r="L18" s="57"/>
    </row>
    <row r="19" spans="1:12" ht="17.649999999999999" x14ac:dyDescent="0.5">
      <c r="A19" s="4" t="str">
        <f>+'2019-2020 budget'!A18</f>
        <v>Dues Assistance</v>
      </c>
      <c r="B19" s="28"/>
      <c r="C19" s="6"/>
      <c r="D19" s="43"/>
      <c r="E19" s="5">
        <f>-'2019-2020 budget'!D18</f>
        <v>-208</v>
      </c>
      <c r="F19" s="43"/>
      <c r="G19" s="53">
        <f t="shared" si="1"/>
        <v>-208</v>
      </c>
      <c r="H19" s="10" t="str">
        <f>+'2019-2020 budget'!F18</f>
        <v>2 memberships</v>
      </c>
      <c r="I19" s="57"/>
      <c r="J19" s="57"/>
      <c r="K19" s="57"/>
      <c r="L19" s="57"/>
    </row>
    <row r="20" spans="1:12" ht="17.649999999999999" x14ac:dyDescent="0.5">
      <c r="A20" s="4" t="str">
        <f>+'2019-2020 budget'!A19</f>
        <v>Administrative/Board Expenses</v>
      </c>
      <c r="B20" s="35"/>
      <c r="C20" s="6">
        <v>-39.950000000000003</v>
      </c>
      <c r="D20" s="43"/>
      <c r="E20" s="5">
        <f>-'2019-2020 budget'!D19</f>
        <v>-1000</v>
      </c>
      <c r="F20" s="43"/>
      <c r="G20" s="53">
        <f t="shared" si="1"/>
        <v>-960.05</v>
      </c>
      <c r="H20" s="10" t="str">
        <f>+'2019-2020 budget'!F19</f>
        <v>board room rental/PO Box/Storage unit shared w WFR</v>
      </c>
      <c r="I20" s="57"/>
      <c r="J20" s="57"/>
      <c r="K20" s="57"/>
      <c r="L20" s="57"/>
    </row>
    <row r="21" spans="1:12" ht="17.649999999999999" x14ac:dyDescent="0.5">
      <c r="A21" s="4" t="str">
        <f>+'2019-2020 budget'!A20</f>
        <v>Branch Insurance</v>
      </c>
      <c r="B21" s="28"/>
      <c r="C21" s="6"/>
      <c r="D21" s="43"/>
      <c r="E21" s="5">
        <f>-'2019-2020 budget'!D20</f>
        <v>-700</v>
      </c>
      <c r="F21" s="43"/>
      <c r="G21" s="53">
        <f t="shared" si="1"/>
        <v>-700</v>
      </c>
      <c r="H21" s="10">
        <f>+'2019-2020 budget'!F20</f>
        <v>0</v>
      </c>
      <c r="I21" s="57"/>
      <c r="J21" s="57"/>
      <c r="K21" s="57"/>
      <c r="L21" s="57"/>
    </row>
    <row r="22" spans="1:12" ht="17.649999999999999" x14ac:dyDescent="0.5">
      <c r="A22" s="4" t="str">
        <f>+'2019-2020 budget'!A21</f>
        <v>Friendship</v>
      </c>
      <c r="B22" s="28"/>
      <c r="C22" s="6"/>
      <c r="D22" s="43"/>
      <c r="E22" s="5">
        <f>-'2019-2020 budget'!D21</f>
        <v>-52</v>
      </c>
      <c r="F22" s="43"/>
      <c r="G22" s="53">
        <f t="shared" si="1"/>
        <v>-52</v>
      </c>
      <c r="H22" s="10">
        <f>+'2019-2020 budget'!F21</f>
        <v>0</v>
      </c>
      <c r="I22" s="57"/>
      <c r="J22" s="57"/>
      <c r="K22" s="57"/>
      <c r="L22" s="57"/>
    </row>
    <row r="23" spans="1:12" ht="17.649999999999999" x14ac:dyDescent="0.5">
      <c r="A23" s="4" t="str">
        <f>+'2019-2020 budget'!A22</f>
        <v>Gifts, Awards &amp; Donations</v>
      </c>
      <c r="B23" s="28"/>
      <c r="C23" s="6"/>
      <c r="D23" s="43"/>
      <c r="E23" s="5">
        <f>-'2019-2020 budget'!D22</f>
        <v>-250</v>
      </c>
      <c r="F23" s="43"/>
      <c r="G23" s="53">
        <f t="shared" si="1"/>
        <v>-250</v>
      </c>
      <c r="H23" s="10" t="str">
        <f>+'2019-2020 budget'!F22</f>
        <v>gifts at AAUW Convention/President's pin</v>
      </c>
      <c r="I23" s="57"/>
      <c r="J23" s="57"/>
      <c r="K23" s="57"/>
      <c r="L23" s="57"/>
    </row>
    <row r="24" spans="1:12" ht="17.649999999999999" x14ac:dyDescent="0.5">
      <c r="A24" s="4" t="str">
        <f>+'2019-2020 budget'!A23</f>
        <v>Historian</v>
      </c>
      <c r="B24" s="28"/>
      <c r="C24" s="6"/>
      <c r="D24" s="43"/>
      <c r="E24" s="5">
        <f>-'2019-2020 budget'!D23</f>
        <v>0</v>
      </c>
      <c r="F24" s="43"/>
      <c r="G24" s="53">
        <f t="shared" si="1"/>
        <v>0</v>
      </c>
      <c r="H24" s="10">
        <f>+'2019-2020 budget'!F23</f>
        <v>0</v>
      </c>
      <c r="I24" s="57"/>
      <c r="J24" s="57"/>
      <c r="K24" s="57"/>
      <c r="L24" s="57"/>
    </row>
    <row r="25" spans="1:12" ht="17.649999999999999" x14ac:dyDescent="0.5">
      <c r="A25" s="4" t="str">
        <f>+'2019-2020 budget'!A24</f>
        <v>Hospitality</v>
      </c>
      <c r="B25" s="28"/>
      <c r="C25" s="6"/>
      <c r="D25" s="43"/>
      <c r="E25" s="5">
        <f>-'2019-2020 budget'!D24</f>
        <v>-500</v>
      </c>
      <c r="F25" s="43"/>
      <c r="G25" s="53">
        <f t="shared" si="1"/>
        <v>-500</v>
      </c>
      <c r="H25" s="10" t="str">
        <f>+'2019-2020 budget'!F24</f>
        <v>Spring installation brunch/xmas party</v>
      </c>
      <c r="I25" s="57"/>
      <c r="J25" s="57"/>
      <c r="K25" s="57"/>
      <c r="L25" s="57"/>
    </row>
    <row r="26" spans="1:12" ht="17.649999999999999" x14ac:dyDescent="0.5">
      <c r="A26" s="4" t="str">
        <f>+'2019-2020 budget'!A25</f>
        <v>Interbranch Dues</v>
      </c>
      <c r="B26" s="28"/>
      <c r="C26" s="6"/>
      <c r="D26" s="43"/>
      <c r="E26" s="5">
        <f>-'2019-2020 budget'!D25</f>
        <v>-40</v>
      </c>
      <c r="F26" s="43"/>
      <c r="G26" s="53">
        <f t="shared" si="1"/>
        <v>-40</v>
      </c>
      <c r="H26" s="10">
        <f>+'2019-2020 budget'!F25</f>
        <v>0</v>
      </c>
      <c r="I26" s="57"/>
      <c r="J26" s="57"/>
      <c r="K26" s="57"/>
      <c r="L26" s="57"/>
    </row>
    <row r="27" spans="1:12" ht="22.25" customHeight="1" x14ac:dyDescent="0.5">
      <c r="A27" s="4" t="str">
        <f>+'2019-2020 budget'!A26</f>
        <v>Community Awareness****</v>
      </c>
      <c r="B27" s="28"/>
      <c r="C27" s="6">
        <v>-240</v>
      </c>
      <c r="D27" s="43"/>
      <c r="E27" s="5">
        <f>-'2019-2020 budget'!D26</f>
        <v>-600</v>
      </c>
      <c r="F27" s="43"/>
      <c r="G27" s="53">
        <f t="shared" si="1"/>
        <v>-360</v>
      </c>
      <c r="H27" s="10" t="str">
        <f>+'2019-2020 budget'!F26</f>
        <v>chamber of commerce/TasteofMH/4th of July/philanthropy night</v>
      </c>
      <c r="I27" s="57"/>
      <c r="J27" s="57"/>
      <c r="K27" s="57"/>
      <c r="L27" s="57"/>
    </row>
    <row r="28" spans="1:12" ht="17.649999999999999" x14ac:dyDescent="0.5">
      <c r="A28" s="4" t="str">
        <f>+'2019-2020 budget'!A27</f>
        <v>Leadership Development</v>
      </c>
      <c r="B28" s="28"/>
      <c r="C28" s="6"/>
      <c r="D28" s="43"/>
      <c r="E28" s="5">
        <f>-'2019-2020 budget'!D27</f>
        <v>-300</v>
      </c>
      <c r="F28" s="43"/>
      <c r="G28" s="53">
        <f t="shared" si="1"/>
        <v>-300</v>
      </c>
      <c r="H28" s="10">
        <f>+'2019-2020 budget'!F27</f>
        <v>0</v>
      </c>
      <c r="I28" s="57"/>
      <c r="J28" s="57"/>
      <c r="K28" s="57"/>
      <c r="L28" s="57"/>
    </row>
    <row r="29" spans="1:12" ht="17.649999999999999" x14ac:dyDescent="0.5">
      <c r="A29" s="4" t="str">
        <f>+'2019-2020 budget'!A28</f>
        <v>National Membership</v>
      </c>
      <c r="B29" s="35"/>
      <c r="C29" s="6"/>
      <c r="D29" s="43"/>
      <c r="E29" s="5">
        <f>-'2019-2020 budget'!D28</f>
        <v>-700</v>
      </c>
      <c r="F29" s="43"/>
      <c r="G29" s="53">
        <f t="shared" ref="G29:G34" si="2">E29-C29</f>
        <v>-700</v>
      </c>
      <c r="H29" s="10" t="str">
        <f>+'2019-2020 budget'!F28</f>
        <v>Whine&amp;Wine /Fall membership brunch</v>
      </c>
      <c r="I29" s="57"/>
      <c r="J29" s="57"/>
      <c r="K29" s="57"/>
      <c r="L29" s="57"/>
    </row>
    <row r="30" spans="1:12" ht="17.649999999999999" x14ac:dyDescent="0.5">
      <c r="A30" s="4" t="str">
        <f>+'2019-2020 budget'!A29</f>
        <v>Miscellaneous</v>
      </c>
      <c r="B30" s="28"/>
      <c r="C30" s="6"/>
      <c r="D30" s="43"/>
      <c r="E30" s="5">
        <f>-'2019-2020 budget'!D29</f>
        <v>-100</v>
      </c>
      <c r="F30" s="43"/>
      <c r="G30" s="53">
        <f t="shared" si="2"/>
        <v>-100</v>
      </c>
      <c r="H30" s="10">
        <f>+'2019-2020 budget'!F29</f>
        <v>0</v>
      </c>
      <c r="I30" s="57"/>
      <c r="J30" s="57"/>
      <c r="K30" s="57"/>
      <c r="L30" s="57"/>
    </row>
    <row r="31" spans="1:12" ht="17.649999999999999" x14ac:dyDescent="0.5">
      <c r="A31" s="4" t="str">
        <f>+'2019-2020 budget'!A30</f>
        <v>Newsletter</v>
      </c>
      <c r="B31" s="28"/>
      <c r="C31" s="6"/>
      <c r="D31" s="43"/>
      <c r="E31" s="5">
        <f>-'2019-2020 budget'!D30</f>
        <v>-50</v>
      </c>
      <c r="F31" s="43"/>
      <c r="G31" s="53">
        <f t="shared" si="2"/>
        <v>-50</v>
      </c>
      <c r="H31" s="10">
        <f>+'2019-2020 budget'!F30</f>
        <v>0</v>
      </c>
      <c r="I31" s="57"/>
      <c r="J31" s="57"/>
      <c r="K31" s="57"/>
      <c r="L31" s="57"/>
    </row>
    <row r="32" spans="1:12" ht="17.649999999999999" x14ac:dyDescent="0.5">
      <c r="A32" s="4" t="str">
        <f>+'2019-2020 budget'!A31</f>
        <v>Presidents' Fund</v>
      </c>
      <c r="B32" s="28"/>
      <c r="C32" s="6"/>
      <c r="D32" s="43"/>
      <c r="E32" s="5">
        <f>-'2019-2020 budget'!D31</f>
        <v>-250</v>
      </c>
      <c r="F32" s="43"/>
      <c r="G32" s="53">
        <f t="shared" si="2"/>
        <v>-250</v>
      </c>
      <c r="H32" s="10">
        <f>+'2019-2020 budget'!F31</f>
        <v>0</v>
      </c>
      <c r="I32" s="57"/>
      <c r="J32" s="57"/>
      <c r="K32" s="57"/>
      <c r="L32" s="57"/>
    </row>
    <row r="33" spans="1:12" ht="17.649999999999999" x14ac:dyDescent="0.5">
      <c r="A33" s="4" t="str">
        <f>+'2019-2020 budget'!A32</f>
        <v>Programs</v>
      </c>
      <c r="B33" s="36"/>
      <c r="C33" s="6"/>
      <c r="D33" s="43"/>
      <c r="E33" s="5">
        <f>-'2019-2020 budget'!D32</f>
        <v>-1000</v>
      </c>
      <c r="F33" s="43"/>
      <c r="G33" s="53">
        <f t="shared" si="2"/>
        <v>-1000</v>
      </c>
      <c r="H33" s="10" t="str">
        <f>+'2019-2020 budget'!F32</f>
        <v>10 months of events</v>
      </c>
      <c r="I33" s="57"/>
      <c r="J33" s="57"/>
      <c r="K33" s="57"/>
      <c r="L33" s="57"/>
    </row>
    <row r="34" spans="1:12" ht="17.649999999999999" x14ac:dyDescent="0.5">
      <c r="A34" s="4" t="str">
        <f>+'2019-2020 budget'!A33</f>
        <v>Technology</v>
      </c>
      <c r="B34" s="37"/>
      <c r="C34" s="6"/>
      <c r="D34" s="43"/>
      <c r="E34" s="5">
        <f>-'2019-2020 budget'!D33</f>
        <v>-1000</v>
      </c>
      <c r="F34" s="43"/>
      <c r="G34" s="53">
        <f t="shared" si="2"/>
        <v>-1000</v>
      </c>
      <c r="H34" s="10" t="str">
        <f>+'2019-2020 budget'!F33</f>
        <v>Software/new PA System</v>
      </c>
      <c r="I34" s="57"/>
      <c r="J34" s="57"/>
      <c r="K34" s="57"/>
      <c r="L34" s="57"/>
    </row>
    <row r="35" spans="1:12" ht="17.649999999999999" x14ac:dyDescent="0.5">
      <c r="A35" s="4"/>
      <c r="B35" s="37"/>
      <c r="C35" s="6"/>
      <c r="D35" s="43"/>
      <c r="E35" s="5"/>
      <c r="F35" s="43"/>
      <c r="G35" s="55"/>
      <c r="H35" s="10"/>
    </row>
    <row r="36" spans="1:12" ht="18" thickBot="1" x14ac:dyDescent="0.55000000000000004">
      <c r="A36" s="136" t="s">
        <v>19</v>
      </c>
      <c r="B36" s="136"/>
      <c r="C36" s="48">
        <f>SUM(C18:C35)</f>
        <v>-886.82</v>
      </c>
      <c r="D36" s="54"/>
      <c r="E36" s="48">
        <f>SUM(E18:E35)</f>
        <v>-7750</v>
      </c>
      <c r="F36" s="54"/>
      <c r="G36" s="52">
        <f>SUM(G18:G35)</f>
        <v>-6863.18</v>
      </c>
    </row>
    <row r="37" spans="1:12" ht="17.649999999999999" thickTop="1" x14ac:dyDescent="0.45">
      <c r="C37" s="107">
        <f>+C15+C36</f>
        <v>1767.19</v>
      </c>
      <c r="D37" s="107"/>
      <c r="E37" s="107">
        <f>+E15+E36</f>
        <v>0</v>
      </c>
      <c r="F37" s="107">
        <f t="shared" ref="F37:G37" si="3">+F15+F36</f>
        <v>0</v>
      </c>
      <c r="G37" s="107">
        <f t="shared" si="3"/>
        <v>-11959.17</v>
      </c>
    </row>
    <row r="38" spans="1:12" ht="17.25" x14ac:dyDescent="0.45">
      <c r="C38" s="107"/>
      <c r="D38" s="107"/>
      <c r="E38" s="107"/>
      <c r="F38" s="107"/>
      <c r="G38" s="107"/>
    </row>
    <row r="39" spans="1:12" ht="17.649999999999999" x14ac:dyDescent="0.5">
      <c r="A39" s="7">
        <v>43708</v>
      </c>
      <c r="C39" s="8" t="s">
        <v>25</v>
      </c>
    </row>
    <row r="40" spans="1:12" ht="17.649999999999999" x14ac:dyDescent="0.5">
      <c r="A40" s="9" t="s">
        <v>58</v>
      </c>
      <c r="B40" s="27"/>
      <c r="C40" s="18">
        <f>C7+C15+C36</f>
        <v>23709.43</v>
      </c>
      <c r="D40" s="38"/>
      <c r="E40" s="38"/>
    </row>
    <row r="41" spans="1:12" ht="17.25" x14ac:dyDescent="0.45">
      <c r="A41" s="27"/>
      <c r="C41" s="121">
        <v>23709.43</v>
      </c>
    </row>
    <row r="42" spans="1:12" x14ac:dyDescent="0.45">
      <c r="A42" s="30"/>
      <c r="B42" s="39"/>
      <c r="C42" s="121">
        <f>+C40-C41</f>
        <v>0</v>
      </c>
    </row>
    <row r="43" spans="1:12" x14ac:dyDescent="0.45">
      <c r="A43"/>
      <c r="B43"/>
      <c r="C43"/>
      <c r="D43"/>
      <c r="E43"/>
    </row>
    <row r="44" spans="1:12" x14ac:dyDescent="0.45">
      <c r="A44"/>
      <c r="B44"/>
      <c r="C44"/>
      <c r="D44"/>
      <c r="E44"/>
    </row>
    <row r="45" spans="1:12" x14ac:dyDescent="0.45">
      <c r="A45"/>
      <c r="B45"/>
      <c r="C45"/>
      <c r="D45"/>
      <c r="E45"/>
    </row>
    <row r="46" spans="1:12" x14ac:dyDescent="0.45">
      <c r="A46"/>
      <c r="B46"/>
      <c r="C46"/>
      <c r="D46"/>
      <c r="E46"/>
    </row>
    <row r="47" spans="1:12" x14ac:dyDescent="0.45">
      <c r="A47"/>
      <c r="B47"/>
      <c r="C47"/>
      <c r="D47"/>
      <c r="E47"/>
    </row>
    <row r="48" spans="1:12" x14ac:dyDescent="0.45">
      <c r="A48"/>
      <c r="B48"/>
      <c r="C48"/>
      <c r="D48"/>
      <c r="E48"/>
    </row>
    <row r="49" spans="1:5" x14ac:dyDescent="0.45">
      <c r="A49"/>
      <c r="B49"/>
      <c r="C49"/>
      <c r="D49"/>
      <c r="E49"/>
    </row>
    <row r="50" spans="1:5" x14ac:dyDescent="0.45">
      <c r="A50"/>
      <c r="B50"/>
      <c r="C50"/>
      <c r="D50"/>
      <c r="E50"/>
    </row>
    <row r="51" spans="1:5" x14ac:dyDescent="0.45">
      <c r="A51"/>
      <c r="B51"/>
      <c r="C51"/>
      <c r="D51"/>
      <c r="E51"/>
    </row>
    <row r="52" spans="1:5" x14ac:dyDescent="0.45">
      <c r="A52"/>
      <c r="B52"/>
      <c r="C52"/>
      <c r="D52"/>
      <c r="E52"/>
    </row>
    <row r="53" spans="1:5" x14ac:dyDescent="0.45">
      <c r="A53"/>
      <c r="B53"/>
      <c r="C53"/>
      <c r="D53"/>
      <c r="E53"/>
    </row>
    <row r="54" spans="1:5" x14ac:dyDescent="0.45">
      <c r="A54"/>
      <c r="B54"/>
      <c r="C54"/>
      <c r="D54"/>
      <c r="E54"/>
    </row>
    <row r="55" spans="1:5" x14ac:dyDescent="0.45">
      <c r="A55"/>
      <c r="B55"/>
      <c r="C55"/>
      <c r="D55"/>
      <c r="E55"/>
    </row>
    <row r="56" spans="1:5" x14ac:dyDescent="0.45">
      <c r="A56"/>
      <c r="B56"/>
      <c r="C56"/>
      <c r="D56"/>
      <c r="E56"/>
    </row>
  </sheetData>
  <mergeCells count="1">
    <mergeCell ref="A36:B36"/>
  </mergeCells>
  <pageMargins left="0.7" right="0.7" top="0.75" bottom="0.75" header="0.3" footer="0.3"/>
  <pageSetup scale="69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5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C12" sqref="C12"/>
    </sheetView>
  </sheetViews>
  <sheetFormatPr defaultColWidth="9.1328125" defaultRowHeight="14.25" x14ac:dyDescent="0.45"/>
  <cols>
    <col min="1" max="1" width="35.53125" style="13" customWidth="1"/>
    <col min="2" max="2" width="14" style="13" customWidth="1"/>
    <col min="3" max="3" width="18.86328125" style="13" bestFit="1" customWidth="1"/>
    <col min="4" max="4" width="5.33203125" style="13" customWidth="1"/>
    <col min="5" max="5" width="16.53125" style="13" bestFit="1" customWidth="1"/>
    <col min="6" max="6" width="3.6640625" style="13" customWidth="1"/>
    <col min="7" max="7" width="18.86328125" style="13" customWidth="1"/>
    <col min="8" max="8" width="40.53125" style="13" bestFit="1" customWidth="1"/>
    <col min="9" max="9" width="38.33203125" style="13" bestFit="1" customWidth="1"/>
    <col min="10" max="10" width="13.1328125" style="13" bestFit="1" customWidth="1"/>
    <col min="11" max="16384" width="9.1328125" style="13"/>
  </cols>
  <sheetData>
    <row r="3" spans="1:12" ht="16.899999999999999" x14ac:dyDescent="0.5">
      <c r="C3" s="14"/>
      <c r="D3" s="14"/>
    </row>
    <row r="4" spans="1:12" ht="16.899999999999999" x14ac:dyDescent="0.5">
      <c r="C4" s="14"/>
      <c r="D4" s="14"/>
    </row>
    <row r="5" spans="1:12" ht="17.649999999999999" x14ac:dyDescent="0.5">
      <c r="A5" s="7" t="s">
        <v>168</v>
      </c>
      <c r="C5" s="15" t="s">
        <v>24</v>
      </c>
      <c r="E5" s="16"/>
    </row>
    <row r="6" spans="1:12" ht="17.649999999999999" x14ac:dyDescent="0.5">
      <c r="A6" s="17" t="s">
        <v>22</v>
      </c>
      <c r="B6" s="7">
        <v>43646</v>
      </c>
      <c r="C6" s="18">
        <v>21575.18</v>
      </c>
      <c r="E6" s="19"/>
    </row>
    <row r="7" spans="1:12" ht="17.649999999999999" x14ac:dyDescent="0.5">
      <c r="A7" s="17"/>
      <c r="B7" s="18"/>
      <c r="C7" s="119">
        <v>43677</v>
      </c>
      <c r="E7" s="19"/>
      <c r="I7" s="40"/>
    </row>
    <row r="8" spans="1:12" ht="17.649999999999999" x14ac:dyDescent="0.5">
      <c r="A8" s="20"/>
      <c r="B8" s="21"/>
      <c r="C8" s="23" t="s">
        <v>21</v>
      </c>
      <c r="E8" s="22" t="s">
        <v>0</v>
      </c>
      <c r="F8" s="23"/>
      <c r="G8" s="11" t="s">
        <v>59</v>
      </c>
    </row>
    <row r="9" spans="1:12" ht="17.649999999999999" x14ac:dyDescent="0.5">
      <c r="A9" s="24" t="s">
        <v>1</v>
      </c>
      <c r="B9" s="25"/>
      <c r="C9" s="71" t="s">
        <v>169</v>
      </c>
      <c r="E9" s="71" t="s">
        <v>169</v>
      </c>
      <c r="F9" s="23"/>
      <c r="G9" s="12" t="s">
        <v>26</v>
      </c>
    </row>
    <row r="10" spans="1:12" ht="17.649999999999999" x14ac:dyDescent="0.5">
      <c r="A10" s="27" t="s">
        <v>20</v>
      </c>
      <c r="B10" s="28"/>
      <c r="C10" s="6"/>
      <c r="D10" s="43"/>
      <c r="E10" s="5">
        <f>+'2019-2020 budget'!D10</f>
        <v>1000</v>
      </c>
      <c r="F10" s="43"/>
      <c r="G10" s="53">
        <f>C10-E10</f>
        <v>-1000</v>
      </c>
    </row>
    <row r="11" spans="1:12" ht="17.649999999999999" x14ac:dyDescent="0.5">
      <c r="A11" s="4" t="s">
        <v>57</v>
      </c>
      <c r="B11" s="28"/>
      <c r="C11" s="6"/>
      <c r="D11" s="43"/>
      <c r="E11" s="5">
        <f>+'2019-2020 budget'!D11</f>
        <v>1750</v>
      </c>
      <c r="F11" s="43"/>
      <c r="G11" s="53">
        <f t="shared" ref="G11:G13" si="0">C11-E11</f>
        <v>-1750</v>
      </c>
      <c r="H11" s="29"/>
    </row>
    <row r="12" spans="1:12" ht="17.649999999999999" x14ac:dyDescent="0.5">
      <c r="A12" s="27" t="s">
        <v>2</v>
      </c>
      <c r="B12" s="28"/>
      <c r="C12" s="6">
        <v>367.06</v>
      </c>
      <c r="D12" s="43"/>
      <c r="E12" s="5">
        <f>+'2019-2020 budget'!D12</f>
        <v>4500</v>
      </c>
      <c r="F12" s="43"/>
      <c r="G12" s="53">
        <f t="shared" si="0"/>
        <v>-4132.9399999999996</v>
      </c>
      <c r="H12" s="30"/>
      <c r="I12" s="57"/>
      <c r="J12" s="57"/>
      <c r="K12" s="57"/>
      <c r="L12" s="57"/>
    </row>
    <row r="13" spans="1:12" ht="17.649999999999999" x14ac:dyDescent="0.5">
      <c r="A13" s="4" t="s">
        <v>100</v>
      </c>
      <c r="B13" s="28"/>
      <c r="C13" s="6"/>
      <c r="D13" s="43"/>
      <c r="E13" s="5">
        <f>+'2019-2020 budget'!D13</f>
        <v>500</v>
      </c>
      <c r="F13" s="43"/>
      <c r="G13" s="53">
        <f t="shared" si="0"/>
        <v>-500</v>
      </c>
      <c r="H13" s="10"/>
      <c r="I13" s="57"/>
      <c r="J13" s="57"/>
      <c r="K13" s="57"/>
      <c r="L13" s="57"/>
    </row>
    <row r="14" spans="1:12" ht="18" thickBot="1" x14ac:dyDescent="0.55000000000000004">
      <c r="A14" s="31" t="s">
        <v>3</v>
      </c>
      <c r="B14" s="32"/>
      <c r="C14" s="45">
        <f>SUM(C10:C13)</f>
        <v>367.06</v>
      </c>
      <c r="D14" s="54"/>
      <c r="E14" s="48">
        <f>SUM(E10:E13)</f>
        <v>7750</v>
      </c>
      <c r="F14" s="54"/>
      <c r="G14" s="49">
        <f>SUM(G10:G13)</f>
        <v>-7382.94</v>
      </c>
      <c r="I14" s="57"/>
      <c r="J14" s="57"/>
      <c r="K14" s="58"/>
      <c r="L14" s="57"/>
    </row>
    <row r="15" spans="1:12" ht="18" thickTop="1" x14ac:dyDescent="0.5">
      <c r="A15" s="33"/>
      <c r="B15" s="34"/>
      <c r="C15" s="50"/>
      <c r="D15" s="47"/>
      <c r="E15" s="51"/>
      <c r="F15" s="47"/>
      <c r="G15" s="50"/>
      <c r="I15" s="57"/>
      <c r="J15" s="57"/>
      <c r="K15" s="57"/>
      <c r="L15" s="57"/>
    </row>
    <row r="16" spans="1:12" ht="17.649999999999999" x14ac:dyDescent="0.5">
      <c r="A16" s="24" t="s">
        <v>4</v>
      </c>
      <c r="B16" s="28"/>
      <c r="C16" s="6"/>
      <c r="D16" s="43"/>
      <c r="E16" s="5"/>
      <c r="F16" s="43"/>
      <c r="G16" s="6"/>
      <c r="I16" s="57"/>
      <c r="J16" s="57"/>
      <c r="K16" s="57"/>
      <c r="L16" s="57"/>
    </row>
    <row r="17" spans="1:12" ht="17.649999999999999" x14ac:dyDescent="0.5">
      <c r="A17" s="4" t="str">
        <f>+'2019-2020 budget'!A17</f>
        <v>Summer BBQ</v>
      </c>
      <c r="B17" s="35"/>
      <c r="C17" s="6"/>
      <c r="D17" s="43"/>
      <c r="E17" s="5">
        <f>-'2019-2020 budget'!D17</f>
        <v>-1000</v>
      </c>
      <c r="F17" s="43"/>
      <c r="G17" s="53">
        <f t="shared" ref="G17:G27" si="1">E17-C17</f>
        <v>-1000</v>
      </c>
      <c r="H17" s="10">
        <f>+'2019-2020 budget'!F17</f>
        <v>0</v>
      </c>
      <c r="I17" s="57"/>
      <c r="J17" s="57"/>
      <c r="K17" s="57"/>
      <c r="L17" s="57"/>
    </row>
    <row r="18" spans="1:12" ht="17.649999999999999" x14ac:dyDescent="0.5">
      <c r="A18" s="4" t="str">
        <f>+'2019-2020 budget'!A18</f>
        <v>Dues Assistance</v>
      </c>
      <c r="B18" s="28"/>
      <c r="C18" s="6"/>
      <c r="D18" s="43"/>
      <c r="E18" s="5">
        <f>-'2019-2020 budget'!D18</f>
        <v>-208</v>
      </c>
      <c r="F18" s="43"/>
      <c r="G18" s="53">
        <f t="shared" si="1"/>
        <v>-208</v>
      </c>
      <c r="H18" s="10" t="str">
        <f>+'2019-2020 budget'!F18</f>
        <v>2 memberships</v>
      </c>
      <c r="I18" s="57"/>
      <c r="J18" s="57"/>
      <c r="K18" s="57"/>
      <c r="L18" s="57"/>
    </row>
    <row r="19" spans="1:12" ht="17.649999999999999" x14ac:dyDescent="0.5">
      <c r="A19" s="4" t="str">
        <f>+'2019-2020 budget'!A19</f>
        <v>Administrative/Board Expenses</v>
      </c>
      <c r="B19" s="35"/>
      <c r="C19" s="6"/>
      <c r="D19" s="43"/>
      <c r="E19" s="5">
        <f>-'2019-2020 budget'!D19</f>
        <v>-1000</v>
      </c>
      <c r="F19" s="43"/>
      <c r="G19" s="53">
        <f t="shared" si="1"/>
        <v>-1000</v>
      </c>
      <c r="H19" s="10" t="str">
        <f>+'2019-2020 budget'!F19</f>
        <v>board room rental/PO Box/Storage unit shared w WFR</v>
      </c>
      <c r="I19" s="57"/>
      <c r="J19" s="57"/>
      <c r="K19" s="57"/>
      <c r="L19" s="57"/>
    </row>
    <row r="20" spans="1:12" ht="17.649999999999999" x14ac:dyDescent="0.5">
      <c r="A20" s="4" t="str">
        <f>+'2019-2020 budget'!A20</f>
        <v>Branch Insurance</v>
      </c>
      <c r="B20" s="28"/>
      <c r="C20" s="6"/>
      <c r="D20" s="43"/>
      <c r="E20" s="5">
        <f>-'2019-2020 budget'!D20</f>
        <v>-700</v>
      </c>
      <c r="F20" s="43"/>
      <c r="G20" s="53">
        <f t="shared" si="1"/>
        <v>-700</v>
      </c>
      <c r="H20" s="10">
        <f>+'2019-2020 budget'!F20</f>
        <v>0</v>
      </c>
      <c r="I20" s="57"/>
      <c r="J20" s="57"/>
      <c r="K20" s="57"/>
      <c r="L20" s="57"/>
    </row>
    <row r="21" spans="1:12" ht="17.649999999999999" x14ac:dyDescent="0.5">
      <c r="A21" s="4" t="str">
        <f>+'2019-2020 budget'!A21</f>
        <v>Friendship</v>
      </c>
      <c r="B21" s="28"/>
      <c r="C21" s="6"/>
      <c r="D21" s="43"/>
      <c r="E21" s="5">
        <f>-'2019-2020 budget'!D21</f>
        <v>-52</v>
      </c>
      <c r="F21" s="43"/>
      <c r="G21" s="53">
        <f t="shared" si="1"/>
        <v>-52</v>
      </c>
      <c r="H21" s="10">
        <f>+'2019-2020 budget'!F21</f>
        <v>0</v>
      </c>
      <c r="I21" s="57"/>
      <c r="J21" s="57"/>
      <c r="K21" s="57"/>
      <c r="L21" s="57"/>
    </row>
    <row r="22" spans="1:12" ht="17.649999999999999" x14ac:dyDescent="0.5">
      <c r="A22" s="4" t="str">
        <f>+'2019-2020 budget'!A22</f>
        <v>Gifts, Awards &amp; Donations</v>
      </c>
      <c r="B22" s="28"/>
      <c r="C22" s="6"/>
      <c r="D22" s="43"/>
      <c r="E22" s="5">
        <f>-'2019-2020 budget'!D22</f>
        <v>-250</v>
      </c>
      <c r="F22" s="43"/>
      <c r="G22" s="53">
        <f t="shared" si="1"/>
        <v>-250</v>
      </c>
      <c r="H22" s="10" t="str">
        <f>+'2019-2020 budget'!F22</f>
        <v>gifts at AAUW Convention/President's pin</v>
      </c>
      <c r="I22" s="57"/>
      <c r="J22" s="57"/>
      <c r="K22" s="57"/>
      <c r="L22" s="57"/>
    </row>
    <row r="23" spans="1:12" ht="17.649999999999999" x14ac:dyDescent="0.5">
      <c r="A23" s="4" t="str">
        <f>+'2019-2020 budget'!A23</f>
        <v>Historian</v>
      </c>
      <c r="B23" s="28"/>
      <c r="C23" s="6"/>
      <c r="D23" s="43"/>
      <c r="E23" s="5">
        <f>-'2019-2020 budget'!D23</f>
        <v>0</v>
      </c>
      <c r="F23" s="43"/>
      <c r="G23" s="53">
        <f t="shared" si="1"/>
        <v>0</v>
      </c>
      <c r="H23" s="10">
        <f>+'2019-2020 budget'!F23</f>
        <v>0</v>
      </c>
      <c r="I23" s="57"/>
      <c r="J23" s="57"/>
      <c r="K23" s="57"/>
      <c r="L23" s="57"/>
    </row>
    <row r="24" spans="1:12" ht="17.649999999999999" x14ac:dyDescent="0.5">
      <c r="A24" s="4" t="str">
        <f>+'2019-2020 budget'!A24</f>
        <v>Hospitality</v>
      </c>
      <c r="B24" s="28"/>
      <c r="C24" s="6"/>
      <c r="D24" s="43"/>
      <c r="E24" s="5">
        <f>-'2019-2020 budget'!D24</f>
        <v>-500</v>
      </c>
      <c r="F24" s="43"/>
      <c r="G24" s="53">
        <f t="shared" si="1"/>
        <v>-500</v>
      </c>
      <c r="H24" s="10" t="str">
        <f>+'2019-2020 budget'!F24</f>
        <v>Spring installation brunch/xmas party</v>
      </c>
      <c r="I24" s="57"/>
      <c r="J24" s="57"/>
      <c r="K24" s="57"/>
      <c r="L24" s="57"/>
    </row>
    <row r="25" spans="1:12" ht="17.649999999999999" x14ac:dyDescent="0.5">
      <c r="A25" s="4" t="str">
        <f>+'2019-2020 budget'!A25</f>
        <v>Interbranch Dues</v>
      </c>
      <c r="B25" s="28"/>
      <c r="C25" s="6"/>
      <c r="D25" s="43"/>
      <c r="E25" s="5">
        <f>-'2019-2020 budget'!D25</f>
        <v>-40</v>
      </c>
      <c r="F25" s="43"/>
      <c r="G25" s="53">
        <f t="shared" si="1"/>
        <v>-40</v>
      </c>
      <c r="H25" s="10">
        <f>+'2019-2020 budget'!F25</f>
        <v>0</v>
      </c>
      <c r="I25" s="57"/>
      <c r="J25" s="57"/>
      <c r="K25" s="57"/>
      <c r="L25" s="57"/>
    </row>
    <row r="26" spans="1:12" ht="22.25" customHeight="1" x14ac:dyDescent="0.5">
      <c r="A26" s="4" t="str">
        <f>+'2019-2020 budget'!A26</f>
        <v>Community Awareness****</v>
      </c>
      <c r="B26" s="28"/>
      <c r="C26" s="6"/>
      <c r="D26" s="43"/>
      <c r="E26" s="5">
        <f>-'2019-2020 budget'!D26</f>
        <v>-600</v>
      </c>
      <c r="F26" s="43"/>
      <c r="G26" s="53">
        <f t="shared" si="1"/>
        <v>-600</v>
      </c>
      <c r="H26" s="10" t="str">
        <f>+'2019-2020 budget'!F26</f>
        <v>chamber of commerce/TasteofMH/4th of July/philanthropy night</v>
      </c>
      <c r="I26" s="57"/>
      <c r="J26" s="57"/>
      <c r="K26" s="57"/>
      <c r="L26" s="57"/>
    </row>
    <row r="27" spans="1:12" ht="17.649999999999999" x14ac:dyDescent="0.5">
      <c r="A27" s="4" t="str">
        <f>+'2019-2020 budget'!A27</f>
        <v>Leadership Development</v>
      </c>
      <c r="B27" s="28"/>
      <c r="C27" s="6"/>
      <c r="D27" s="43"/>
      <c r="E27" s="5">
        <f>-'2019-2020 budget'!D27</f>
        <v>-300</v>
      </c>
      <c r="F27" s="43"/>
      <c r="G27" s="53">
        <f t="shared" si="1"/>
        <v>-300</v>
      </c>
      <c r="H27" s="10">
        <f>+'2019-2020 budget'!F27</f>
        <v>0</v>
      </c>
      <c r="I27" s="57"/>
      <c r="J27" s="57"/>
      <c r="K27" s="57"/>
      <c r="L27" s="57"/>
    </row>
    <row r="28" spans="1:12" ht="17.649999999999999" x14ac:dyDescent="0.5">
      <c r="A28" s="4" t="str">
        <f>+'2019-2020 budget'!A28</f>
        <v>National Membership</v>
      </c>
      <c r="B28" s="35"/>
      <c r="C28" s="6"/>
      <c r="D28" s="43"/>
      <c r="E28" s="5">
        <f>-'2019-2020 budget'!D28</f>
        <v>-700</v>
      </c>
      <c r="F28" s="43"/>
      <c r="G28" s="53">
        <f t="shared" ref="G28:G33" si="2">E28-C28</f>
        <v>-700</v>
      </c>
      <c r="H28" s="10" t="str">
        <f>+'2019-2020 budget'!F28</f>
        <v>Whine&amp;Wine /Fall membership brunch</v>
      </c>
      <c r="I28" s="57"/>
      <c r="J28" s="57"/>
      <c r="K28" s="57"/>
      <c r="L28" s="57"/>
    </row>
    <row r="29" spans="1:12" ht="17.649999999999999" x14ac:dyDescent="0.5">
      <c r="A29" s="4" t="str">
        <f>+'2019-2020 budget'!A29</f>
        <v>Miscellaneous</v>
      </c>
      <c r="B29" s="28"/>
      <c r="C29" s="6"/>
      <c r="D29" s="43"/>
      <c r="E29" s="5">
        <f>-'2019-2020 budget'!D29</f>
        <v>-100</v>
      </c>
      <c r="F29" s="43"/>
      <c r="G29" s="53">
        <f t="shared" si="2"/>
        <v>-100</v>
      </c>
      <c r="H29" s="10">
        <f>+'2019-2020 budget'!F29</f>
        <v>0</v>
      </c>
      <c r="I29" s="57"/>
      <c r="J29" s="57"/>
      <c r="K29" s="57"/>
      <c r="L29" s="57"/>
    </row>
    <row r="30" spans="1:12" ht="17.649999999999999" x14ac:dyDescent="0.5">
      <c r="A30" s="4" t="str">
        <f>+'2019-2020 budget'!A30</f>
        <v>Newsletter</v>
      </c>
      <c r="B30" s="28"/>
      <c r="C30" s="6"/>
      <c r="D30" s="43"/>
      <c r="E30" s="5">
        <f>-'2019-2020 budget'!D30</f>
        <v>-50</v>
      </c>
      <c r="F30" s="43"/>
      <c r="G30" s="53">
        <f t="shared" si="2"/>
        <v>-50</v>
      </c>
      <c r="H30" s="10">
        <f>+'2019-2020 budget'!F30</f>
        <v>0</v>
      </c>
      <c r="I30" s="57"/>
      <c r="J30" s="57"/>
      <c r="K30" s="57"/>
      <c r="L30" s="57"/>
    </row>
    <row r="31" spans="1:12" ht="17.649999999999999" x14ac:dyDescent="0.5">
      <c r="A31" s="4" t="str">
        <f>+'2019-2020 budget'!A31</f>
        <v>Presidents' Fund</v>
      </c>
      <c r="B31" s="28"/>
      <c r="C31" s="6"/>
      <c r="D31" s="43"/>
      <c r="E31" s="5">
        <f>-'2019-2020 budget'!D31</f>
        <v>-250</v>
      </c>
      <c r="F31" s="43"/>
      <c r="G31" s="53">
        <f t="shared" si="2"/>
        <v>-250</v>
      </c>
      <c r="H31" s="10">
        <f>+'2019-2020 budget'!F31</f>
        <v>0</v>
      </c>
      <c r="I31" s="57"/>
      <c r="J31" s="57"/>
      <c r="K31" s="57"/>
      <c r="L31" s="57"/>
    </row>
    <row r="32" spans="1:12" ht="17.649999999999999" x14ac:dyDescent="0.5">
      <c r="A32" s="4" t="str">
        <f>+'2019-2020 budget'!A32</f>
        <v>Programs</v>
      </c>
      <c r="B32" s="36"/>
      <c r="C32" s="6"/>
      <c r="D32" s="43"/>
      <c r="E32" s="5">
        <f>-'2019-2020 budget'!D32</f>
        <v>-1000</v>
      </c>
      <c r="F32" s="43"/>
      <c r="G32" s="53">
        <f t="shared" si="2"/>
        <v>-1000</v>
      </c>
      <c r="H32" s="10" t="str">
        <f>+'2019-2020 budget'!F32</f>
        <v>10 months of events</v>
      </c>
      <c r="I32" s="57"/>
      <c r="J32" s="57"/>
      <c r="K32" s="57"/>
      <c r="L32" s="57"/>
    </row>
    <row r="33" spans="1:12" ht="17.649999999999999" x14ac:dyDescent="0.5">
      <c r="A33" s="4" t="str">
        <f>+'2019-2020 budget'!A33</f>
        <v>Technology</v>
      </c>
      <c r="B33" s="37"/>
      <c r="C33" s="6"/>
      <c r="D33" s="43"/>
      <c r="E33" s="5">
        <f>-'2019-2020 budget'!D33</f>
        <v>-1000</v>
      </c>
      <c r="F33" s="43"/>
      <c r="G33" s="53">
        <f t="shared" si="2"/>
        <v>-1000</v>
      </c>
      <c r="H33" s="10" t="str">
        <f>+'2019-2020 budget'!F33</f>
        <v>Software/new PA System</v>
      </c>
      <c r="I33" s="57"/>
      <c r="J33" s="57"/>
      <c r="K33" s="57"/>
      <c r="L33" s="57"/>
    </row>
    <row r="34" spans="1:12" ht="17.649999999999999" x14ac:dyDescent="0.5">
      <c r="A34" s="4"/>
      <c r="B34" s="37"/>
      <c r="C34" s="6"/>
      <c r="D34" s="43"/>
      <c r="E34" s="5"/>
      <c r="F34" s="43"/>
      <c r="G34" s="55"/>
      <c r="H34" s="10"/>
    </row>
    <row r="35" spans="1:12" ht="18" thickBot="1" x14ac:dyDescent="0.55000000000000004">
      <c r="A35" s="136" t="s">
        <v>19</v>
      </c>
      <c r="B35" s="136"/>
      <c r="C35" s="48">
        <f>SUM(C17:C34)</f>
        <v>0</v>
      </c>
      <c r="D35" s="54"/>
      <c r="E35" s="48">
        <f>SUM(E17:E34)</f>
        <v>-7750</v>
      </c>
      <c r="F35" s="54"/>
      <c r="G35" s="52">
        <f>SUM(G17:G34)</f>
        <v>-7750</v>
      </c>
    </row>
    <row r="36" spans="1:12" ht="17.649999999999999" thickTop="1" x14ac:dyDescent="0.45">
      <c r="C36" s="107">
        <f>+C14+C35</f>
        <v>367.06</v>
      </c>
      <c r="D36" s="107"/>
      <c r="E36" s="107">
        <f>+E14+E35</f>
        <v>0</v>
      </c>
      <c r="F36" s="107">
        <f t="shared" ref="F36:G36" si="3">+F14+F35</f>
        <v>0</v>
      </c>
      <c r="G36" s="107">
        <f t="shared" si="3"/>
        <v>-15132.939999999999</v>
      </c>
    </row>
    <row r="37" spans="1:12" ht="17.25" x14ac:dyDescent="0.45">
      <c r="C37" s="107"/>
      <c r="D37" s="107"/>
      <c r="E37" s="107"/>
      <c r="F37" s="107"/>
      <c r="G37" s="107"/>
    </row>
    <row r="38" spans="1:12" ht="17.649999999999999" x14ac:dyDescent="0.5">
      <c r="A38" s="7">
        <v>43677</v>
      </c>
      <c r="C38" s="8" t="s">
        <v>25</v>
      </c>
    </row>
    <row r="39" spans="1:12" ht="17.649999999999999" x14ac:dyDescent="0.5">
      <c r="A39" s="9" t="s">
        <v>58</v>
      </c>
      <c r="B39" s="27"/>
      <c r="C39" s="18">
        <f>C6+C14+C35</f>
        <v>21942.240000000002</v>
      </c>
      <c r="D39" s="38"/>
      <c r="E39" s="38"/>
    </row>
    <row r="40" spans="1:12" ht="17.25" x14ac:dyDescent="0.45">
      <c r="A40" s="27"/>
    </row>
    <row r="41" spans="1:12" x14ac:dyDescent="0.45">
      <c r="A41" s="30"/>
      <c r="B41" s="39"/>
    </row>
    <row r="42" spans="1:12" x14ac:dyDescent="0.45">
      <c r="A42"/>
      <c r="B42"/>
      <c r="C42"/>
      <c r="D42"/>
      <c r="E42"/>
    </row>
    <row r="43" spans="1:12" x14ac:dyDescent="0.45">
      <c r="A43"/>
      <c r="B43"/>
      <c r="C43"/>
      <c r="D43"/>
      <c r="E43"/>
    </row>
    <row r="44" spans="1:12" x14ac:dyDescent="0.45">
      <c r="A44"/>
      <c r="B44"/>
      <c r="C44"/>
      <c r="D44"/>
      <c r="E44"/>
    </row>
    <row r="45" spans="1:12" x14ac:dyDescent="0.45">
      <c r="A45"/>
      <c r="B45"/>
      <c r="C45"/>
      <c r="D45"/>
      <c r="E45"/>
    </row>
    <row r="46" spans="1:12" x14ac:dyDescent="0.45">
      <c r="A46"/>
      <c r="B46"/>
      <c r="C46"/>
      <c r="D46"/>
      <c r="E46"/>
    </row>
    <row r="47" spans="1:12" x14ac:dyDescent="0.45">
      <c r="A47"/>
      <c r="B47"/>
      <c r="C47"/>
      <c r="D47"/>
      <c r="E47"/>
    </row>
    <row r="48" spans="1:12" x14ac:dyDescent="0.45">
      <c r="A48"/>
      <c r="B48"/>
      <c r="C48"/>
      <c r="D48"/>
      <c r="E48"/>
    </row>
    <row r="49" spans="1:5" x14ac:dyDescent="0.45">
      <c r="A49"/>
      <c r="B49"/>
      <c r="C49"/>
      <c r="D49"/>
      <c r="E49"/>
    </row>
    <row r="50" spans="1:5" x14ac:dyDescent="0.45">
      <c r="A50"/>
      <c r="B50"/>
      <c r="C50"/>
      <c r="D50"/>
      <c r="E50"/>
    </row>
    <row r="51" spans="1:5" x14ac:dyDescent="0.45">
      <c r="A51"/>
      <c r="B51"/>
      <c r="C51"/>
      <c r="D51"/>
      <c r="E51"/>
    </row>
    <row r="52" spans="1:5" x14ac:dyDescent="0.45">
      <c r="A52"/>
      <c r="B52"/>
      <c r="C52"/>
      <c r="D52"/>
      <c r="E52"/>
    </row>
    <row r="53" spans="1:5" x14ac:dyDescent="0.45">
      <c r="A53"/>
      <c r="B53"/>
      <c r="C53"/>
      <c r="D53"/>
      <c r="E53"/>
    </row>
    <row r="54" spans="1:5" x14ac:dyDescent="0.45">
      <c r="A54"/>
      <c r="B54"/>
      <c r="C54"/>
      <c r="D54"/>
      <c r="E54"/>
    </row>
    <row r="55" spans="1:5" x14ac:dyDescent="0.45">
      <c r="A55"/>
      <c r="B55"/>
      <c r="C55"/>
      <c r="D55"/>
      <c r="E55"/>
    </row>
  </sheetData>
  <mergeCells count="1">
    <mergeCell ref="A35:B35"/>
  </mergeCells>
  <pageMargins left="0.7" right="0.2" top="0.5" bottom="0" header="0.3" footer="0.3"/>
  <pageSetup scale="70" orientation="landscape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workbookViewId="0">
      <selection activeCell="I17" sqref="I17"/>
    </sheetView>
  </sheetViews>
  <sheetFormatPr defaultColWidth="9.1328125" defaultRowHeight="14.25" x14ac:dyDescent="0.45"/>
  <cols>
    <col min="1" max="1" width="16" style="61" bestFit="1" customWidth="1"/>
    <col min="2" max="2" width="11.53125" style="63" bestFit="1" customWidth="1"/>
    <col min="3" max="3" width="11.53125" style="63" customWidth="1"/>
    <col min="4" max="4" width="14" style="61" customWidth="1"/>
    <col min="5" max="5" width="14.1328125" style="61" customWidth="1"/>
    <col min="6" max="6" width="14.6640625" style="61" customWidth="1"/>
    <col min="7" max="7" width="9.1328125" style="61"/>
    <col min="8" max="8" width="2" style="61" bestFit="1" customWidth="1"/>
    <col min="9" max="9" width="37.6640625" style="61" customWidth="1"/>
    <col min="10" max="10" width="14.1328125" style="66" customWidth="1"/>
    <col min="11" max="16384" width="9.1328125" style="61"/>
  </cols>
  <sheetData>
    <row r="2" spans="1:10" x14ac:dyDescent="0.45">
      <c r="A2" s="61" t="s">
        <v>70</v>
      </c>
      <c r="H2" s="61">
        <v>1</v>
      </c>
      <c r="I2" s="61" t="s">
        <v>197</v>
      </c>
      <c r="J2" s="62">
        <f>+F5</f>
        <v>21575.18</v>
      </c>
    </row>
    <row r="3" spans="1:10" x14ac:dyDescent="0.45">
      <c r="A3" s="61" t="s">
        <v>196</v>
      </c>
      <c r="J3" s="62"/>
    </row>
    <row r="4" spans="1:10" x14ac:dyDescent="0.45">
      <c r="H4" s="61">
        <v>2</v>
      </c>
      <c r="I4" s="61" t="s">
        <v>203</v>
      </c>
      <c r="J4" s="70">
        <f>+D37</f>
        <v>5265.2000000000007</v>
      </c>
    </row>
    <row r="5" spans="1:10" x14ac:dyDescent="0.45">
      <c r="A5" s="61" t="s">
        <v>99</v>
      </c>
      <c r="F5" s="105">
        <v>21575.18</v>
      </c>
      <c r="J5" s="62"/>
    </row>
    <row r="6" spans="1:10" x14ac:dyDescent="0.45">
      <c r="H6" s="61">
        <v>3</v>
      </c>
      <c r="I6" s="61" t="s">
        <v>204</v>
      </c>
      <c r="J6" s="106">
        <f>+E37</f>
        <v>-4248.3500000000004</v>
      </c>
    </row>
    <row r="7" spans="1:10" x14ac:dyDescent="0.45">
      <c r="J7" s="62"/>
    </row>
    <row r="8" spans="1:10" x14ac:dyDescent="0.45">
      <c r="A8" s="65" t="s">
        <v>67</v>
      </c>
      <c r="H8" s="61">
        <v>4</v>
      </c>
      <c r="I8" s="61" t="s">
        <v>205</v>
      </c>
      <c r="J8" s="62">
        <f>J2+J4+J6</f>
        <v>22592.03</v>
      </c>
    </row>
    <row r="9" spans="1:10" x14ac:dyDescent="0.45">
      <c r="D9" s="61" t="s">
        <v>71</v>
      </c>
      <c r="E9" s="61" t="s">
        <v>4</v>
      </c>
      <c r="F9" s="61" t="s">
        <v>26</v>
      </c>
    </row>
    <row r="10" spans="1:10" x14ac:dyDescent="0.45">
      <c r="A10" s="61" t="s">
        <v>68</v>
      </c>
      <c r="B10" s="64">
        <v>43647</v>
      </c>
      <c r="C10" s="64"/>
      <c r="D10" s="66"/>
      <c r="E10" s="66"/>
      <c r="F10" s="66">
        <f>F5</f>
        <v>21575.18</v>
      </c>
    </row>
    <row r="11" spans="1:10" x14ac:dyDescent="0.45">
      <c r="D11" s="66"/>
      <c r="E11" s="66"/>
      <c r="F11" s="66"/>
    </row>
    <row r="12" spans="1:10" x14ac:dyDescent="0.45">
      <c r="B12" s="64">
        <v>43677</v>
      </c>
      <c r="C12" s="64"/>
      <c r="D12" s="66">
        <f>+'Activity detail'!G15+'Activity detail'!I15</f>
        <v>1572.06</v>
      </c>
      <c r="E12" s="66">
        <f>+'Activity detail'!J15</f>
        <v>-1205</v>
      </c>
      <c r="F12" s="66">
        <f>F10+D12+E12</f>
        <v>21942.240000000002</v>
      </c>
    </row>
    <row r="13" spans="1:10" x14ac:dyDescent="0.45">
      <c r="D13" s="66"/>
      <c r="E13" s="66"/>
      <c r="F13" s="66"/>
    </row>
    <row r="14" spans="1:10" x14ac:dyDescent="0.45">
      <c r="B14" s="64">
        <v>43708</v>
      </c>
      <c r="C14" s="64"/>
      <c r="D14" s="66">
        <f>+'Activity detail'!G33+'Activity detail'!I33+'Activity detail'!L33</f>
        <v>3074.1400000000003</v>
      </c>
      <c r="E14" s="66">
        <f>+'Activity detail'!J33+'Activity detail'!N33</f>
        <v>-1306.95</v>
      </c>
      <c r="F14" s="66">
        <f>F12+D14+E14</f>
        <v>23709.43</v>
      </c>
    </row>
    <row r="15" spans="1:10" x14ac:dyDescent="0.45">
      <c r="D15" s="66"/>
      <c r="E15" s="66"/>
      <c r="F15" s="66"/>
    </row>
    <row r="16" spans="1:10" x14ac:dyDescent="0.45">
      <c r="B16" s="64">
        <v>43738</v>
      </c>
      <c r="C16" s="64"/>
      <c r="D16" s="66">
        <f>+'Activity detail'!G44+'Activity detail'!H44</f>
        <v>619</v>
      </c>
      <c r="E16" s="66">
        <f>+'Activity detail'!O45</f>
        <v>-1736.4</v>
      </c>
      <c r="F16" s="66">
        <f>F14+D16+E16</f>
        <v>22592.03</v>
      </c>
    </row>
    <row r="17" spans="2:6" x14ac:dyDescent="0.45">
      <c r="D17" s="66"/>
      <c r="E17" s="66"/>
      <c r="F17" s="66"/>
    </row>
    <row r="18" spans="2:6" x14ac:dyDescent="0.45">
      <c r="B18" s="64">
        <v>43769</v>
      </c>
      <c r="C18" s="64"/>
      <c r="D18" s="66"/>
      <c r="E18" s="66"/>
      <c r="F18" s="66">
        <f>F16+D18+E18</f>
        <v>22592.03</v>
      </c>
    </row>
    <row r="19" spans="2:6" x14ac:dyDescent="0.45">
      <c r="D19" s="66"/>
      <c r="E19" s="66"/>
      <c r="F19" s="66"/>
    </row>
    <row r="20" spans="2:6" x14ac:dyDescent="0.45">
      <c r="B20" s="64">
        <v>43799</v>
      </c>
      <c r="C20" s="64"/>
      <c r="D20" s="66"/>
      <c r="E20" s="66"/>
      <c r="F20" s="66">
        <f>F18+D20+E20</f>
        <v>22592.03</v>
      </c>
    </row>
    <row r="21" spans="2:6" x14ac:dyDescent="0.45">
      <c r="D21" s="66"/>
      <c r="E21" s="66"/>
      <c r="F21" s="66"/>
    </row>
    <row r="22" spans="2:6" x14ac:dyDescent="0.45">
      <c r="B22" s="64">
        <v>43830</v>
      </c>
      <c r="C22" s="64"/>
      <c r="D22" s="66"/>
      <c r="E22" s="66"/>
      <c r="F22" s="66">
        <f>F20+D22+E22</f>
        <v>22592.03</v>
      </c>
    </row>
    <row r="23" spans="2:6" x14ac:dyDescent="0.45">
      <c r="D23" s="66"/>
      <c r="E23" s="66"/>
      <c r="F23" s="66"/>
    </row>
    <row r="24" spans="2:6" x14ac:dyDescent="0.45">
      <c r="B24" s="64">
        <v>43861</v>
      </c>
      <c r="C24" s="64"/>
      <c r="D24" s="66"/>
      <c r="E24" s="66"/>
      <c r="F24" s="66">
        <f>F22+D24+E24</f>
        <v>22592.03</v>
      </c>
    </row>
    <row r="25" spans="2:6" x14ac:dyDescent="0.45">
      <c r="D25" s="66"/>
      <c r="E25" s="66"/>
      <c r="F25" s="66"/>
    </row>
    <row r="26" spans="2:6" x14ac:dyDescent="0.45">
      <c r="B26" s="64">
        <v>43889</v>
      </c>
      <c r="C26" s="64"/>
      <c r="D26" s="66"/>
      <c r="E26" s="66"/>
      <c r="F26" s="66">
        <f>F24+D26+E26</f>
        <v>22592.03</v>
      </c>
    </row>
    <row r="27" spans="2:6" x14ac:dyDescent="0.45">
      <c r="D27" s="66"/>
      <c r="E27" s="66"/>
      <c r="F27" s="66"/>
    </row>
    <row r="28" spans="2:6" x14ac:dyDescent="0.45">
      <c r="B28" s="64">
        <v>43921</v>
      </c>
      <c r="C28" s="64"/>
      <c r="D28" s="66"/>
      <c r="E28" s="66"/>
      <c r="F28" s="66">
        <f>F26+D28+E28</f>
        <v>22592.03</v>
      </c>
    </row>
    <row r="29" spans="2:6" x14ac:dyDescent="0.45">
      <c r="D29" s="66"/>
      <c r="E29" s="66"/>
      <c r="F29" s="66"/>
    </row>
    <row r="30" spans="2:6" x14ac:dyDescent="0.45">
      <c r="B30" s="64">
        <v>43951</v>
      </c>
      <c r="C30" s="64"/>
      <c r="D30" s="66"/>
      <c r="E30" s="66"/>
      <c r="F30" s="66">
        <f>F28+D30+E30</f>
        <v>22592.03</v>
      </c>
    </row>
    <row r="31" spans="2:6" x14ac:dyDescent="0.45">
      <c r="D31" s="66"/>
      <c r="E31" s="66"/>
      <c r="F31" s="66"/>
    </row>
    <row r="32" spans="2:6" x14ac:dyDescent="0.45">
      <c r="B32" s="64">
        <v>43982</v>
      </c>
      <c r="C32" s="64"/>
      <c r="D32" s="66"/>
      <c r="E32" s="66"/>
      <c r="F32" s="66">
        <f>F30+D32+E32</f>
        <v>22592.03</v>
      </c>
    </row>
    <row r="33" spans="1:6" x14ac:dyDescent="0.45">
      <c r="D33" s="66"/>
      <c r="E33" s="66"/>
      <c r="F33" s="66"/>
    </row>
    <row r="34" spans="1:6" x14ac:dyDescent="0.45">
      <c r="B34" s="64">
        <v>44012</v>
      </c>
      <c r="C34" s="64"/>
      <c r="D34" s="66"/>
      <c r="E34" s="66"/>
      <c r="F34" s="66">
        <f>F32+D34+E34</f>
        <v>22592.03</v>
      </c>
    </row>
    <row r="35" spans="1:6" x14ac:dyDescent="0.45">
      <c r="D35" s="66"/>
      <c r="E35" s="66"/>
      <c r="F35" s="66"/>
    </row>
    <row r="36" spans="1:6" x14ac:dyDescent="0.45">
      <c r="D36" s="66"/>
      <c r="E36" s="66"/>
      <c r="F36" s="66"/>
    </row>
    <row r="37" spans="1:6" x14ac:dyDescent="0.45">
      <c r="A37" s="61" t="s">
        <v>69</v>
      </c>
      <c r="D37" s="66">
        <f>SUM(D10:D35)</f>
        <v>5265.2000000000007</v>
      </c>
      <c r="E37" s="66">
        <f>SUM(E10:E35)</f>
        <v>-4248.3500000000004</v>
      </c>
      <c r="F37" s="66">
        <f>F10+D37+E37</f>
        <v>22592.03</v>
      </c>
    </row>
    <row r="38" spans="1:6" x14ac:dyDescent="0.45">
      <c r="D38" s="66"/>
    </row>
    <row r="39" spans="1:6" x14ac:dyDescent="0.45">
      <c r="D39" s="66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0"/>
  <sheetViews>
    <sheetView topLeftCell="D1" zoomScaleNormal="100" workbookViewId="0">
      <pane ySplit="1" topLeftCell="A35" activePane="bottomLeft" state="frozen"/>
      <selection pane="bottomLeft" activeCell="N54" sqref="N54"/>
    </sheetView>
  </sheetViews>
  <sheetFormatPr defaultRowHeight="14.25" x14ac:dyDescent="0.45"/>
  <cols>
    <col min="1" max="1" width="10.46484375" customWidth="1"/>
    <col min="2" max="2" width="14.46484375" customWidth="1"/>
    <col min="3" max="3" width="57.1328125" customWidth="1"/>
    <col min="4" max="4" width="13.6640625" style="103" customWidth="1"/>
    <col min="5" max="5" width="13.6640625" customWidth="1"/>
    <col min="6" max="6" width="13" style="103" customWidth="1"/>
    <col min="7" max="7" width="10.1328125" bestFit="1" customWidth="1"/>
    <col min="8" max="8" width="10.19921875" customWidth="1"/>
    <col min="9" max="9" width="11" customWidth="1"/>
    <col min="10" max="15" width="10.19921875" customWidth="1"/>
    <col min="16" max="16" width="12.19921875" customWidth="1"/>
  </cols>
  <sheetData>
    <row r="1" spans="1:16" s="30" customFormat="1" x14ac:dyDescent="0.45">
      <c r="A1" s="30" t="s">
        <v>170</v>
      </c>
      <c r="B1" s="30" t="s">
        <v>171</v>
      </c>
      <c r="C1" s="30" t="s">
        <v>172</v>
      </c>
      <c r="D1" s="101" t="s">
        <v>173</v>
      </c>
      <c r="E1" s="30" t="s">
        <v>174</v>
      </c>
      <c r="F1" s="101" t="s">
        <v>26</v>
      </c>
      <c r="G1" s="30" t="s">
        <v>198</v>
      </c>
      <c r="H1" s="30" t="s">
        <v>218</v>
      </c>
      <c r="I1" s="30" t="s">
        <v>199</v>
      </c>
      <c r="J1" s="30" t="s">
        <v>200</v>
      </c>
      <c r="K1" s="30" t="s">
        <v>226</v>
      </c>
      <c r="L1" s="30" t="s">
        <v>215</v>
      </c>
      <c r="M1" s="30" t="s">
        <v>236</v>
      </c>
      <c r="N1" s="30" t="s">
        <v>216</v>
      </c>
    </row>
    <row r="2" spans="1:16" s="109" customFormat="1" x14ac:dyDescent="0.45">
      <c r="B2" s="110">
        <v>43647</v>
      </c>
      <c r="C2" s="109" t="s">
        <v>175</v>
      </c>
      <c r="D2" s="111"/>
      <c r="F2" s="112">
        <v>21575.18</v>
      </c>
      <c r="G2" s="113"/>
    </row>
    <row r="3" spans="1:16" s="109" customFormat="1" x14ac:dyDescent="0.45">
      <c r="A3" s="109" t="s">
        <v>176</v>
      </c>
      <c r="B3" s="110">
        <v>43648</v>
      </c>
      <c r="C3" s="109" t="s">
        <v>177</v>
      </c>
      <c r="D3" s="111">
        <v>-49.94</v>
      </c>
      <c r="E3" s="109" t="s">
        <v>178</v>
      </c>
      <c r="F3" s="111">
        <v>21525.24</v>
      </c>
      <c r="G3" s="114">
        <f>+D3</f>
        <v>-49.94</v>
      </c>
      <c r="H3" s="114"/>
      <c r="J3" s="114"/>
      <c r="K3" s="114"/>
      <c r="L3" s="114"/>
      <c r="M3" s="114"/>
      <c r="N3" s="114"/>
      <c r="O3" s="114"/>
    </row>
    <row r="4" spans="1:16" s="109" customFormat="1" x14ac:dyDescent="0.45">
      <c r="A4" s="109" t="s">
        <v>179</v>
      </c>
      <c r="B4" s="110">
        <v>43661</v>
      </c>
      <c r="C4" s="109" t="s">
        <v>180</v>
      </c>
      <c r="D4" s="111">
        <v>104</v>
      </c>
      <c r="E4" s="109" t="s">
        <v>181</v>
      </c>
      <c r="F4" s="111">
        <v>21838.28</v>
      </c>
      <c r="G4" s="114">
        <f t="shared" ref="G4:G8" si="0">+D4</f>
        <v>104</v>
      </c>
    </row>
    <row r="5" spans="1:16" s="109" customFormat="1" x14ac:dyDescent="0.45">
      <c r="A5" s="109" t="s">
        <v>179</v>
      </c>
      <c r="B5" s="110">
        <v>43661</v>
      </c>
      <c r="C5" s="109" t="s">
        <v>182</v>
      </c>
      <c r="D5" s="111">
        <v>209.04</v>
      </c>
      <c r="E5" s="109" t="s">
        <v>181</v>
      </c>
      <c r="F5" s="111">
        <v>21734.28</v>
      </c>
      <c r="G5" s="114">
        <f t="shared" si="0"/>
        <v>209.04</v>
      </c>
    </row>
    <row r="6" spans="1:16" s="109" customFormat="1" x14ac:dyDescent="0.45">
      <c r="A6" s="109" t="s">
        <v>179</v>
      </c>
      <c r="B6" s="110">
        <v>43662</v>
      </c>
      <c r="C6" s="109" t="s">
        <v>183</v>
      </c>
      <c r="D6" s="111">
        <v>102.96</v>
      </c>
      <c r="E6" s="109" t="s">
        <v>184</v>
      </c>
      <c r="F6" s="111">
        <v>21941.24</v>
      </c>
      <c r="G6" s="114">
        <f t="shared" si="0"/>
        <v>102.96</v>
      </c>
    </row>
    <row r="7" spans="1:16" s="109" customFormat="1" x14ac:dyDescent="0.45">
      <c r="A7" s="109" t="s">
        <v>179</v>
      </c>
      <c r="B7" s="110">
        <v>43665</v>
      </c>
      <c r="C7" s="109" t="s">
        <v>185</v>
      </c>
      <c r="D7" s="111">
        <v>208</v>
      </c>
      <c r="E7" s="109" t="s">
        <v>181</v>
      </c>
      <c r="F7" s="111">
        <v>22149.24</v>
      </c>
      <c r="G7" s="114">
        <f t="shared" si="0"/>
        <v>208</v>
      </c>
    </row>
    <row r="8" spans="1:16" s="109" customFormat="1" x14ac:dyDescent="0.45">
      <c r="A8" s="109" t="s">
        <v>179</v>
      </c>
      <c r="B8" s="110">
        <v>43668</v>
      </c>
      <c r="C8" s="109" t="s">
        <v>186</v>
      </c>
      <c r="D8" s="111">
        <v>104</v>
      </c>
      <c r="E8" s="109" t="s">
        <v>181</v>
      </c>
      <c r="F8" s="111">
        <v>22253.24</v>
      </c>
      <c r="G8" s="114">
        <f t="shared" si="0"/>
        <v>104</v>
      </c>
    </row>
    <row r="9" spans="1:16" s="109" customFormat="1" x14ac:dyDescent="0.45">
      <c r="A9" s="109" t="s">
        <v>176</v>
      </c>
      <c r="B9" s="110">
        <v>43669</v>
      </c>
      <c r="C9" s="109" t="s">
        <v>187</v>
      </c>
      <c r="D9" s="111">
        <v>-553</v>
      </c>
      <c r="E9" s="109" t="s">
        <v>188</v>
      </c>
      <c r="F9" s="111">
        <v>21700.240000000002</v>
      </c>
      <c r="H9" s="114"/>
      <c r="J9" s="114">
        <f>+D9</f>
        <v>-553</v>
      </c>
      <c r="K9" s="114"/>
      <c r="L9" s="114"/>
      <c r="M9" s="114"/>
      <c r="N9" s="114"/>
      <c r="O9" s="114"/>
    </row>
    <row r="10" spans="1:16" s="109" customFormat="1" x14ac:dyDescent="0.45">
      <c r="A10" s="109" t="s">
        <v>176</v>
      </c>
      <c r="B10" s="110">
        <v>43675</v>
      </c>
      <c r="C10" s="109" t="s">
        <v>189</v>
      </c>
      <c r="D10" s="111">
        <v>-104</v>
      </c>
      <c r="E10" s="109" t="s">
        <v>178</v>
      </c>
      <c r="F10" s="111">
        <v>21717.24</v>
      </c>
      <c r="G10" s="114">
        <f>+D10</f>
        <v>-104</v>
      </c>
    </row>
    <row r="11" spans="1:16" s="109" customFormat="1" x14ac:dyDescent="0.45">
      <c r="A11" s="109" t="s">
        <v>176</v>
      </c>
      <c r="B11" s="110">
        <v>43675</v>
      </c>
      <c r="C11" s="109" t="s">
        <v>190</v>
      </c>
      <c r="D11" s="111">
        <v>-652</v>
      </c>
      <c r="E11" s="109" t="s">
        <v>188</v>
      </c>
      <c r="F11" s="111">
        <v>21821.24</v>
      </c>
      <c r="H11" s="114"/>
      <c r="J11" s="114">
        <f>+D11</f>
        <v>-652</v>
      </c>
      <c r="K11" s="114"/>
      <c r="L11" s="114"/>
      <c r="M11" s="114"/>
      <c r="N11" s="114"/>
      <c r="O11" s="114"/>
    </row>
    <row r="12" spans="1:16" s="109" customFormat="1" x14ac:dyDescent="0.45">
      <c r="A12" s="109" t="s">
        <v>176</v>
      </c>
      <c r="B12" s="110">
        <v>43675</v>
      </c>
      <c r="C12" s="109" t="s">
        <v>191</v>
      </c>
      <c r="D12" s="111">
        <v>-104</v>
      </c>
      <c r="E12" s="109" t="s">
        <v>178</v>
      </c>
      <c r="F12" s="111">
        <v>22473.24</v>
      </c>
      <c r="G12" s="114">
        <f>+D12</f>
        <v>-104</v>
      </c>
    </row>
    <row r="13" spans="1:16" s="109" customFormat="1" x14ac:dyDescent="0.45">
      <c r="A13" s="109" t="s">
        <v>179</v>
      </c>
      <c r="B13" s="110">
        <v>43675</v>
      </c>
      <c r="C13" s="109" t="s">
        <v>192</v>
      </c>
      <c r="D13" s="111">
        <v>877</v>
      </c>
      <c r="E13" s="109" t="s">
        <v>181</v>
      </c>
      <c r="F13" s="111">
        <v>22577.24</v>
      </c>
      <c r="G13" s="114">
        <f>+D13</f>
        <v>877</v>
      </c>
    </row>
    <row r="14" spans="1:16" s="109" customFormat="1" x14ac:dyDescent="0.45">
      <c r="A14" s="109" t="s">
        <v>179</v>
      </c>
      <c r="B14" s="110">
        <v>43677</v>
      </c>
      <c r="C14" s="109" t="s">
        <v>193</v>
      </c>
      <c r="D14" s="111">
        <v>225</v>
      </c>
      <c r="E14" s="109" t="s">
        <v>194</v>
      </c>
      <c r="F14" s="115">
        <v>21942.240000000002</v>
      </c>
      <c r="I14" s="114">
        <f>+D14</f>
        <v>225</v>
      </c>
    </row>
    <row r="15" spans="1:16" s="116" customFormat="1" x14ac:dyDescent="0.45">
      <c r="B15" s="117"/>
      <c r="C15" s="116" t="s">
        <v>195</v>
      </c>
      <c r="D15" s="115">
        <f>SUM(D3:D14)</f>
        <v>367.05999999999995</v>
      </c>
      <c r="F15" s="115"/>
      <c r="G15" s="115">
        <f t="shared" ref="G15:O15" si="1">SUM(G3:G14)</f>
        <v>1347.06</v>
      </c>
      <c r="H15" s="115">
        <f t="shared" ref="H15" si="2">SUM(H3:H14)</f>
        <v>0</v>
      </c>
      <c r="I15" s="115">
        <f t="shared" si="1"/>
        <v>225</v>
      </c>
      <c r="J15" s="115">
        <f t="shared" si="1"/>
        <v>-1205</v>
      </c>
      <c r="K15" s="115"/>
      <c r="L15" s="115">
        <f t="shared" ref="L15" si="3">SUM(L3:L14)</f>
        <v>0</v>
      </c>
      <c r="M15" s="115"/>
      <c r="N15" s="115"/>
      <c r="O15" s="115">
        <f t="shared" si="1"/>
        <v>0</v>
      </c>
      <c r="P15" s="118">
        <f>SUM(G15:O15)</f>
        <v>367.05999999999995</v>
      </c>
    </row>
    <row r="16" spans="1:16" x14ac:dyDescent="0.45">
      <c r="B16" s="102"/>
    </row>
    <row r="17" spans="1:15" x14ac:dyDescent="0.45">
      <c r="A17" s="109" t="s">
        <v>179</v>
      </c>
      <c r="B17" s="102">
        <v>43682</v>
      </c>
      <c r="C17" s="109" t="s">
        <v>206</v>
      </c>
      <c r="D17" s="103">
        <v>520</v>
      </c>
      <c r="F17" s="103">
        <f>+F14+D17</f>
        <v>22462.240000000002</v>
      </c>
      <c r="G17" s="120">
        <f>+D17</f>
        <v>520</v>
      </c>
    </row>
    <row r="18" spans="1:15" x14ac:dyDescent="0.45">
      <c r="A18" s="109" t="s">
        <v>179</v>
      </c>
      <c r="B18" s="102">
        <v>43682</v>
      </c>
      <c r="C18" s="109" t="s">
        <v>31</v>
      </c>
      <c r="D18" s="103">
        <v>1880</v>
      </c>
      <c r="F18" s="103">
        <f>+F17+D18</f>
        <v>24342.240000000002</v>
      </c>
      <c r="H18" s="120"/>
      <c r="L18" s="120">
        <f>+D18</f>
        <v>1880</v>
      </c>
      <c r="M18" s="120"/>
      <c r="O18" s="120"/>
    </row>
    <row r="19" spans="1:15" x14ac:dyDescent="0.45">
      <c r="A19" s="109" t="s">
        <v>179</v>
      </c>
      <c r="B19" s="102">
        <v>43682</v>
      </c>
      <c r="C19" s="109" t="s">
        <v>207</v>
      </c>
      <c r="D19" s="103">
        <v>103.07</v>
      </c>
      <c r="F19" s="103">
        <f t="shared" ref="F19:F32" si="4">+F18+D19</f>
        <v>24445.31</v>
      </c>
      <c r="G19" s="120">
        <f>+D19</f>
        <v>103.07</v>
      </c>
    </row>
    <row r="20" spans="1:15" x14ac:dyDescent="0.45">
      <c r="A20" s="109" t="s">
        <v>179</v>
      </c>
      <c r="B20" s="102">
        <v>43684</v>
      </c>
      <c r="C20" s="109" t="s">
        <v>206</v>
      </c>
      <c r="D20" s="103">
        <v>208</v>
      </c>
      <c r="F20" s="103">
        <f t="shared" si="4"/>
        <v>24653.31</v>
      </c>
      <c r="G20" s="120">
        <f t="shared" ref="G20:G25" si="5">+D20</f>
        <v>208</v>
      </c>
    </row>
    <row r="21" spans="1:15" x14ac:dyDescent="0.45">
      <c r="A21" s="109" t="s">
        <v>179</v>
      </c>
      <c r="B21" s="102">
        <v>43685</v>
      </c>
      <c r="C21" s="109" t="s">
        <v>206</v>
      </c>
      <c r="D21" s="103">
        <v>104</v>
      </c>
      <c r="F21" s="103">
        <f t="shared" si="4"/>
        <v>24757.31</v>
      </c>
      <c r="G21" s="120">
        <f t="shared" si="5"/>
        <v>104</v>
      </c>
    </row>
    <row r="22" spans="1:15" x14ac:dyDescent="0.45">
      <c r="A22" s="109" t="s">
        <v>179</v>
      </c>
      <c r="B22" s="102">
        <v>43693</v>
      </c>
      <c r="C22" s="109" t="s">
        <v>206</v>
      </c>
      <c r="D22" s="103">
        <v>149</v>
      </c>
      <c r="F22" s="103">
        <f t="shared" si="4"/>
        <v>24906.31</v>
      </c>
      <c r="G22" s="120">
        <f t="shared" si="5"/>
        <v>149</v>
      </c>
    </row>
    <row r="23" spans="1:15" x14ac:dyDescent="0.45">
      <c r="A23" s="109" t="s">
        <v>179</v>
      </c>
      <c r="B23" s="102">
        <v>43700</v>
      </c>
      <c r="C23" s="109" t="s">
        <v>206</v>
      </c>
      <c r="D23" s="103">
        <v>104</v>
      </c>
      <c r="F23" s="103">
        <f t="shared" si="4"/>
        <v>25010.31</v>
      </c>
      <c r="G23" s="120">
        <f t="shared" si="5"/>
        <v>104</v>
      </c>
    </row>
    <row r="24" spans="1:15" x14ac:dyDescent="0.45">
      <c r="A24" s="109" t="s">
        <v>179</v>
      </c>
      <c r="B24" s="102">
        <v>43704</v>
      </c>
      <c r="C24" s="109" t="s">
        <v>208</v>
      </c>
      <c r="D24" s="103">
        <v>338</v>
      </c>
      <c r="F24" s="103">
        <f t="shared" si="4"/>
        <v>25348.31</v>
      </c>
      <c r="G24" s="120">
        <f t="shared" si="5"/>
        <v>338</v>
      </c>
    </row>
    <row r="25" spans="1:15" x14ac:dyDescent="0.45">
      <c r="A25" s="109" t="s">
        <v>179</v>
      </c>
      <c r="B25" s="102">
        <v>43704</v>
      </c>
      <c r="C25" s="109" t="s">
        <v>209</v>
      </c>
      <c r="D25" s="103">
        <v>49.94</v>
      </c>
      <c r="F25" s="103">
        <f t="shared" si="4"/>
        <v>25398.25</v>
      </c>
      <c r="G25" s="120">
        <f t="shared" si="5"/>
        <v>49.94</v>
      </c>
    </row>
    <row r="26" spans="1:15" x14ac:dyDescent="0.45">
      <c r="A26" s="109" t="s">
        <v>179</v>
      </c>
      <c r="B26" s="102">
        <v>43707</v>
      </c>
      <c r="C26" s="109" t="s">
        <v>193</v>
      </c>
      <c r="D26" s="103">
        <v>225</v>
      </c>
      <c r="F26" s="103">
        <f t="shared" si="4"/>
        <v>25623.25</v>
      </c>
      <c r="I26" s="120">
        <f>+D26</f>
        <v>225</v>
      </c>
    </row>
    <row r="27" spans="1:15" x14ac:dyDescent="0.45">
      <c r="A27" s="109" t="s">
        <v>176</v>
      </c>
      <c r="B27" s="102">
        <v>43683</v>
      </c>
      <c r="C27" s="109" t="s">
        <v>210</v>
      </c>
      <c r="D27" s="103">
        <v>-39.950000000000003</v>
      </c>
      <c r="F27" s="103">
        <f t="shared" si="4"/>
        <v>25583.3</v>
      </c>
      <c r="N27" s="120">
        <f>+D27</f>
        <v>-39.950000000000003</v>
      </c>
    </row>
    <row r="28" spans="1:15" x14ac:dyDescent="0.45">
      <c r="A28" s="109" t="s">
        <v>176</v>
      </c>
      <c r="B28" s="102">
        <v>43684</v>
      </c>
      <c r="C28" s="109" t="s">
        <v>211</v>
      </c>
      <c r="D28" s="103">
        <v>-790</v>
      </c>
      <c r="F28" s="103">
        <f t="shared" si="4"/>
        <v>24793.3</v>
      </c>
      <c r="J28" s="120">
        <f>+D28</f>
        <v>-790</v>
      </c>
      <c r="K28" s="120"/>
      <c r="N28" s="120"/>
    </row>
    <row r="29" spans="1:15" x14ac:dyDescent="0.45">
      <c r="A29" s="109" t="s">
        <v>176</v>
      </c>
      <c r="B29" s="102">
        <v>43697</v>
      </c>
      <c r="C29" s="109" t="s">
        <v>211</v>
      </c>
      <c r="D29" s="103">
        <v>-237</v>
      </c>
      <c r="F29" s="103">
        <f t="shared" si="4"/>
        <v>24556.3</v>
      </c>
      <c r="J29" s="120">
        <f>+D29</f>
        <v>-237</v>
      </c>
      <c r="K29" s="120"/>
      <c r="N29" s="120"/>
    </row>
    <row r="30" spans="1:15" x14ac:dyDescent="0.45">
      <c r="A30" s="109" t="s">
        <v>212</v>
      </c>
      <c r="B30" s="102">
        <v>43684</v>
      </c>
      <c r="C30" s="109" t="s">
        <v>213</v>
      </c>
      <c r="D30" s="103">
        <v>-240</v>
      </c>
      <c r="F30" s="103">
        <f t="shared" si="4"/>
        <v>24316.3</v>
      </c>
      <c r="J30" s="120"/>
      <c r="K30" s="120"/>
      <c r="N30" s="120">
        <f>+D30</f>
        <v>-240</v>
      </c>
    </row>
    <row r="31" spans="1:15" x14ac:dyDescent="0.45">
      <c r="A31" s="109" t="s">
        <v>212</v>
      </c>
      <c r="B31" s="102">
        <v>4</v>
      </c>
      <c r="C31" s="109" t="s">
        <v>54</v>
      </c>
      <c r="D31" s="103">
        <v>-53.95</v>
      </c>
      <c r="F31" s="103">
        <f t="shared" si="4"/>
        <v>24262.35</v>
      </c>
      <c r="H31" s="120"/>
      <c r="L31" s="120">
        <f>+D31</f>
        <v>-53.95</v>
      </c>
      <c r="M31" s="120"/>
      <c r="O31" s="120"/>
    </row>
    <row r="32" spans="1:15" x14ac:dyDescent="0.45">
      <c r="A32" s="109" t="s">
        <v>212</v>
      </c>
      <c r="B32" s="102">
        <v>43692</v>
      </c>
      <c r="C32" s="109" t="s">
        <v>53</v>
      </c>
      <c r="D32" s="103">
        <v>-552.91999999999996</v>
      </c>
      <c r="F32" s="101">
        <f t="shared" si="4"/>
        <v>23709.43</v>
      </c>
      <c r="H32" s="120"/>
      <c r="L32" s="120">
        <f>+D32</f>
        <v>-552.91999999999996</v>
      </c>
      <c r="M32" s="120"/>
      <c r="O32" s="120"/>
    </row>
    <row r="33" spans="1:16" x14ac:dyDescent="0.45">
      <c r="B33" s="102"/>
      <c r="C33" s="116" t="s">
        <v>214</v>
      </c>
      <c r="D33" s="101">
        <f>SUM(D17:D32)</f>
        <v>1767.1900000000005</v>
      </c>
      <c r="F33" s="101"/>
      <c r="G33" s="101">
        <f t="shared" ref="G33:H33" si="6">SUM(G17:G32)</f>
        <v>1576.01</v>
      </c>
      <c r="H33" s="101">
        <f t="shared" si="6"/>
        <v>0</v>
      </c>
      <c r="I33" s="101">
        <f t="shared" ref="I33" si="7">SUM(I17:I32)</f>
        <v>225</v>
      </c>
      <c r="J33" s="101">
        <f t="shared" ref="J33" si="8">SUM(J17:J32)</f>
        <v>-1027</v>
      </c>
      <c r="K33" s="101"/>
      <c r="L33" s="101">
        <f>SUM(L17:L32)</f>
        <v>1273.1300000000001</v>
      </c>
      <c r="M33" s="101"/>
      <c r="N33" s="101">
        <f t="shared" ref="N33" si="9">SUM(N17:N32)</f>
        <v>-279.95</v>
      </c>
      <c r="O33" s="101">
        <f t="shared" ref="O33" si="10">SUM(O17:O32)</f>
        <v>0</v>
      </c>
      <c r="P33" s="118">
        <f>SUM(G33:O33)</f>
        <v>1767.19</v>
      </c>
    </row>
    <row r="34" spans="1:16" x14ac:dyDescent="0.45">
      <c r="B34" s="102"/>
      <c r="I34" s="120"/>
      <c r="J34" s="120">
        <f>SUM(G33:J33)</f>
        <v>774.01</v>
      </c>
      <c r="K34" s="120"/>
    </row>
    <row r="35" spans="1:16" x14ac:dyDescent="0.45">
      <c r="A35" s="109" t="s">
        <v>179</v>
      </c>
      <c r="B35" s="102">
        <v>43717</v>
      </c>
      <c r="C35" s="109" t="s">
        <v>206</v>
      </c>
      <c r="D35" s="103">
        <v>20</v>
      </c>
      <c r="F35" s="103">
        <f>+F32+D35</f>
        <v>23729.43</v>
      </c>
      <c r="G35" s="120">
        <f>+D35</f>
        <v>20</v>
      </c>
      <c r="P35" s="120">
        <f>+P33-D33</f>
        <v>0</v>
      </c>
    </row>
    <row r="36" spans="1:16" x14ac:dyDescent="0.45">
      <c r="A36" s="109" t="s">
        <v>179</v>
      </c>
      <c r="B36" s="102">
        <v>43733</v>
      </c>
      <c r="C36" s="109" t="s">
        <v>206</v>
      </c>
      <c r="D36" s="103">
        <v>149</v>
      </c>
      <c r="F36" s="103">
        <f>+F35+D36</f>
        <v>23878.43</v>
      </c>
      <c r="G36" s="120">
        <f>+D36</f>
        <v>149</v>
      </c>
    </row>
    <row r="37" spans="1:16" x14ac:dyDescent="0.45">
      <c r="A37" s="109" t="s">
        <v>179</v>
      </c>
      <c r="B37" s="102">
        <v>43738</v>
      </c>
      <c r="C37" s="109" t="s">
        <v>206</v>
      </c>
      <c r="D37" s="103">
        <v>450</v>
      </c>
      <c r="F37" s="103">
        <f t="shared" ref="F37:F43" si="11">+F36+D37</f>
        <v>24328.43</v>
      </c>
      <c r="G37" s="120"/>
      <c r="H37" s="120">
        <f>+D37</f>
        <v>450</v>
      </c>
      <c r="O37" s="120"/>
    </row>
    <row r="38" spans="1:16" x14ac:dyDescent="0.45">
      <c r="A38" s="109" t="s">
        <v>176</v>
      </c>
      <c r="B38" s="102">
        <v>43732</v>
      </c>
      <c r="C38" s="109" t="s">
        <v>219</v>
      </c>
      <c r="D38" s="103">
        <v>-79</v>
      </c>
      <c r="F38" s="103">
        <f t="shared" si="11"/>
        <v>24249.43</v>
      </c>
      <c r="N38" s="120">
        <f>+D38</f>
        <v>-79</v>
      </c>
    </row>
    <row r="39" spans="1:16" x14ac:dyDescent="0.45">
      <c r="A39" s="109" t="s">
        <v>176</v>
      </c>
      <c r="B39" s="102">
        <v>43734</v>
      </c>
      <c r="C39" s="109" t="s">
        <v>220</v>
      </c>
      <c r="D39" s="103">
        <v>-99</v>
      </c>
      <c r="F39" s="103">
        <f t="shared" si="11"/>
        <v>24150.43</v>
      </c>
      <c r="J39" s="120">
        <f>+D39</f>
        <v>-99</v>
      </c>
      <c r="K39" s="120"/>
    </row>
    <row r="40" spans="1:16" x14ac:dyDescent="0.45">
      <c r="A40" s="109" t="s">
        <v>212</v>
      </c>
      <c r="B40" s="102">
        <v>43724</v>
      </c>
      <c r="C40" s="109" t="s">
        <v>221</v>
      </c>
      <c r="D40" s="103">
        <v>-30.81</v>
      </c>
      <c r="F40" s="103">
        <f t="shared" si="11"/>
        <v>24119.62</v>
      </c>
      <c r="L40" s="120">
        <f>+D40</f>
        <v>-30.81</v>
      </c>
      <c r="M40" s="120"/>
    </row>
    <row r="41" spans="1:16" x14ac:dyDescent="0.45">
      <c r="A41" s="109" t="s">
        <v>212</v>
      </c>
      <c r="B41" s="102">
        <v>43724</v>
      </c>
      <c r="C41" s="109" t="s">
        <v>222</v>
      </c>
      <c r="D41" s="103">
        <v>-789</v>
      </c>
      <c r="F41" s="103">
        <f t="shared" si="11"/>
        <v>23330.62</v>
      </c>
      <c r="M41" s="120">
        <f>+D41</f>
        <v>-789</v>
      </c>
    </row>
    <row r="42" spans="1:16" x14ac:dyDescent="0.45">
      <c r="A42" s="109" t="s">
        <v>212</v>
      </c>
      <c r="B42" s="102">
        <v>43724</v>
      </c>
      <c r="C42" s="109" t="s">
        <v>223</v>
      </c>
      <c r="D42" s="103">
        <v>-693</v>
      </c>
      <c r="F42" s="103">
        <f t="shared" si="11"/>
        <v>22637.62</v>
      </c>
      <c r="K42" s="120">
        <f>+D42</f>
        <v>-693</v>
      </c>
    </row>
    <row r="43" spans="1:16" x14ac:dyDescent="0.45">
      <c r="A43" s="109" t="s">
        <v>212</v>
      </c>
      <c r="B43" s="102">
        <v>43726</v>
      </c>
      <c r="C43" s="109" t="s">
        <v>224</v>
      </c>
      <c r="D43" s="103">
        <v>-45.59</v>
      </c>
      <c r="F43" s="101">
        <f t="shared" si="11"/>
        <v>22592.03</v>
      </c>
      <c r="L43" s="120">
        <f>+D43</f>
        <v>-45.59</v>
      </c>
      <c r="M43" s="120"/>
    </row>
    <row r="44" spans="1:16" x14ac:dyDescent="0.45">
      <c r="B44" s="102"/>
      <c r="C44" s="116" t="s">
        <v>225</v>
      </c>
      <c r="D44" s="101">
        <f>SUM(D35:D43)</f>
        <v>-1117.3999999999999</v>
      </c>
      <c r="G44" s="101">
        <f t="shared" ref="G44:O44" si="12">SUM(G35:G43)</f>
        <v>169</v>
      </c>
      <c r="H44" s="101">
        <f t="shared" si="12"/>
        <v>450</v>
      </c>
      <c r="I44" s="101">
        <f t="shared" si="12"/>
        <v>0</v>
      </c>
      <c r="J44" s="101">
        <f t="shared" si="12"/>
        <v>-99</v>
      </c>
      <c r="K44" s="101">
        <f t="shared" si="12"/>
        <v>-693</v>
      </c>
      <c r="L44" s="101">
        <f t="shared" si="12"/>
        <v>-76.400000000000006</v>
      </c>
      <c r="M44" s="101">
        <f t="shared" si="12"/>
        <v>-789</v>
      </c>
      <c r="N44" s="101">
        <f t="shared" si="12"/>
        <v>-79</v>
      </c>
      <c r="O44" s="101">
        <f t="shared" si="12"/>
        <v>0</v>
      </c>
      <c r="P44" s="118">
        <f>SUM(G44:O44)</f>
        <v>-1117.4000000000001</v>
      </c>
    </row>
    <row r="45" spans="1:16" x14ac:dyDescent="0.45">
      <c r="B45" s="102"/>
      <c r="I45" s="120">
        <f>SUM(G44:I44)</f>
        <v>619</v>
      </c>
      <c r="O45" s="120">
        <f>SUM(J44:O44)</f>
        <v>-1736.4</v>
      </c>
    </row>
    <row r="46" spans="1:16" x14ac:dyDescent="0.45">
      <c r="A46" s="109" t="s">
        <v>179</v>
      </c>
      <c r="B46" s="102">
        <v>43742</v>
      </c>
      <c r="C46" s="109" t="s">
        <v>206</v>
      </c>
      <c r="D46" s="103">
        <v>104</v>
      </c>
      <c r="F46" s="103">
        <f t="shared" ref="F46" si="13">+F43+D46</f>
        <v>22696.03</v>
      </c>
      <c r="G46" s="120">
        <f t="shared" ref="G46:G47" si="14">+D46</f>
        <v>104</v>
      </c>
      <c r="P46" s="120">
        <f t="shared" ref="P46:P47" si="15">+P44-D44</f>
        <v>0</v>
      </c>
    </row>
    <row r="47" spans="1:16" x14ac:dyDescent="0.45">
      <c r="A47" s="109" t="s">
        <v>179</v>
      </c>
      <c r="B47" s="102">
        <v>43746</v>
      </c>
      <c r="C47" s="109" t="s">
        <v>237</v>
      </c>
      <c r="D47" s="103">
        <v>50</v>
      </c>
      <c r="F47" s="103">
        <f>+F46+D47</f>
        <v>22746.03</v>
      </c>
      <c r="G47" s="120">
        <f t="shared" si="14"/>
        <v>50</v>
      </c>
      <c r="P47" s="120">
        <f t="shared" si="15"/>
        <v>0</v>
      </c>
    </row>
    <row r="48" spans="1:16" x14ac:dyDescent="0.45">
      <c r="A48" s="109" t="s">
        <v>176</v>
      </c>
      <c r="B48" s="102">
        <v>43741</v>
      </c>
      <c r="C48" s="109" t="s">
        <v>238</v>
      </c>
      <c r="D48" s="103">
        <v>-79</v>
      </c>
      <c r="F48" s="103">
        <f t="shared" ref="F48:F51" si="16">+F47+D48</f>
        <v>22667.03</v>
      </c>
      <c r="N48" s="120">
        <f>+D48</f>
        <v>-79</v>
      </c>
    </row>
    <row r="49" spans="1:16" x14ac:dyDescent="0.45">
      <c r="A49" s="109" t="s">
        <v>212</v>
      </c>
      <c r="B49" s="102">
        <v>43745</v>
      </c>
      <c r="C49" s="109" t="s">
        <v>239</v>
      </c>
      <c r="D49" s="103">
        <v>-21.9</v>
      </c>
      <c r="F49" s="103">
        <f t="shared" si="16"/>
        <v>22645.129999999997</v>
      </c>
      <c r="M49" s="120"/>
      <c r="N49" s="120">
        <f>+D49</f>
        <v>-21.9</v>
      </c>
    </row>
    <row r="50" spans="1:16" x14ac:dyDescent="0.45">
      <c r="A50" s="109" t="s">
        <v>212</v>
      </c>
      <c r="B50" s="102">
        <v>43747</v>
      </c>
      <c r="C50" s="109" t="s">
        <v>240</v>
      </c>
      <c r="D50" s="103">
        <v>-106</v>
      </c>
      <c r="F50" s="103">
        <f t="shared" si="16"/>
        <v>22539.129999999997</v>
      </c>
      <c r="M50" s="120" t="s">
        <v>243</v>
      </c>
      <c r="N50" s="120">
        <f>+D50</f>
        <v>-106</v>
      </c>
    </row>
    <row r="51" spans="1:16" x14ac:dyDescent="0.45">
      <c r="A51" s="109" t="s">
        <v>212</v>
      </c>
      <c r="B51" s="102">
        <v>43767</v>
      </c>
      <c r="C51" s="109" t="s">
        <v>241</v>
      </c>
      <c r="D51" s="103">
        <v>-30.81</v>
      </c>
      <c r="F51" s="101">
        <f t="shared" si="16"/>
        <v>22508.319999999996</v>
      </c>
      <c r="L51" s="120">
        <f>+D51</f>
        <v>-30.81</v>
      </c>
    </row>
    <row r="52" spans="1:16" x14ac:dyDescent="0.45">
      <c r="B52" s="102"/>
      <c r="C52" s="116" t="s">
        <v>242</v>
      </c>
      <c r="D52" s="101">
        <f>SUM(D46:D51)</f>
        <v>-83.71</v>
      </c>
      <c r="G52" s="101">
        <f t="shared" ref="G52:O52" si="17">SUM(G46:G51)</f>
        <v>154</v>
      </c>
      <c r="H52" s="101">
        <f t="shared" si="17"/>
        <v>0</v>
      </c>
      <c r="I52" s="101">
        <f t="shared" si="17"/>
        <v>0</v>
      </c>
      <c r="J52" s="101">
        <f t="shared" si="17"/>
        <v>0</v>
      </c>
      <c r="K52" s="101">
        <f t="shared" si="17"/>
        <v>0</v>
      </c>
      <c r="L52" s="101">
        <f t="shared" si="17"/>
        <v>-30.81</v>
      </c>
      <c r="M52" s="101">
        <f t="shared" si="17"/>
        <v>0</v>
      </c>
      <c r="N52" s="101">
        <f t="shared" si="17"/>
        <v>-206.9</v>
      </c>
      <c r="O52" s="101">
        <f t="shared" si="17"/>
        <v>0</v>
      </c>
      <c r="P52" s="118">
        <f>SUM(G52:O52)</f>
        <v>-83.710000000000008</v>
      </c>
    </row>
    <row r="53" spans="1:16" x14ac:dyDescent="0.45">
      <c r="B53" s="102"/>
      <c r="I53" s="120">
        <f>SUM(G52:I52)</f>
        <v>154</v>
      </c>
      <c r="O53" s="120">
        <f>SUM(J52:O52)</f>
        <v>-237.71</v>
      </c>
    </row>
    <row r="54" spans="1:16" x14ac:dyDescent="0.45">
      <c r="B54" s="102"/>
    </row>
    <row r="55" spans="1:16" x14ac:dyDescent="0.45">
      <c r="B55" s="102"/>
    </row>
    <row r="56" spans="1:16" x14ac:dyDescent="0.45">
      <c r="B56" s="102"/>
    </row>
    <row r="57" spans="1:16" x14ac:dyDescent="0.45">
      <c r="B57" s="102"/>
    </row>
    <row r="58" spans="1:16" x14ac:dyDescent="0.45">
      <c r="B58" s="102"/>
    </row>
    <row r="59" spans="1:16" x14ac:dyDescent="0.45">
      <c r="B59" s="102"/>
    </row>
    <row r="60" spans="1:16" x14ac:dyDescent="0.45">
      <c r="B60" s="102"/>
    </row>
    <row r="61" spans="1:16" x14ac:dyDescent="0.45">
      <c r="B61" s="102"/>
    </row>
    <row r="62" spans="1:16" x14ac:dyDescent="0.45">
      <c r="B62" s="102"/>
    </row>
    <row r="63" spans="1:16" x14ac:dyDescent="0.45">
      <c r="B63" s="102"/>
    </row>
    <row r="64" spans="1:16" x14ac:dyDescent="0.45">
      <c r="B64" s="102"/>
    </row>
    <row r="65" spans="2:2" x14ac:dyDescent="0.45">
      <c r="B65" s="102"/>
    </row>
    <row r="66" spans="2:2" x14ac:dyDescent="0.45">
      <c r="B66" s="102"/>
    </row>
    <row r="67" spans="2:2" x14ac:dyDescent="0.45">
      <c r="B67" s="102"/>
    </row>
    <row r="68" spans="2:2" x14ac:dyDescent="0.45">
      <c r="B68" s="102"/>
    </row>
    <row r="69" spans="2:2" x14ac:dyDescent="0.45">
      <c r="B69" s="102"/>
    </row>
    <row r="70" spans="2:2" x14ac:dyDescent="0.45">
      <c r="B70" s="102"/>
    </row>
    <row r="71" spans="2:2" x14ac:dyDescent="0.45">
      <c r="B71" s="102"/>
    </row>
    <row r="72" spans="2:2" x14ac:dyDescent="0.45">
      <c r="B72" s="102"/>
    </row>
    <row r="73" spans="2:2" x14ac:dyDescent="0.45">
      <c r="B73" s="102"/>
    </row>
    <row r="74" spans="2:2" x14ac:dyDescent="0.45">
      <c r="B74" s="102"/>
    </row>
    <row r="75" spans="2:2" x14ac:dyDescent="0.45">
      <c r="B75" s="102"/>
    </row>
    <row r="76" spans="2:2" x14ac:dyDescent="0.45">
      <c r="B76" s="102"/>
    </row>
    <row r="77" spans="2:2" x14ac:dyDescent="0.45">
      <c r="B77" s="102"/>
    </row>
    <row r="78" spans="2:2" x14ac:dyDescent="0.45">
      <c r="B78" s="102"/>
    </row>
    <row r="79" spans="2:2" x14ac:dyDescent="0.45">
      <c r="B79" s="102"/>
    </row>
    <row r="80" spans="2:2" x14ac:dyDescent="0.45">
      <c r="B80" s="102"/>
    </row>
    <row r="81" spans="2:2" x14ac:dyDescent="0.45">
      <c r="B81" s="102"/>
    </row>
    <row r="82" spans="2:2" x14ac:dyDescent="0.45">
      <c r="B82" s="102"/>
    </row>
    <row r="83" spans="2:2" x14ac:dyDescent="0.45">
      <c r="B83" s="102"/>
    </row>
    <row r="84" spans="2:2" x14ac:dyDescent="0.45">
      <c r="B84" s="102"/>
    </row>
    <row r="85" spans="2:2" x14ac:dyDescent="0.45">
      <c r="B85" s="102"/>
    </row>
    <row r="86" spans="2:2" x14ac:dyDescent="0.45">
      <c r="B86" s="102"/>
    </row>
    <row r="87" spans="2:2" x14ac:dyDescent="0.45">
      <c r="B87" s="102"/>
    </row>
    <row r="88" spans="2:2" x14ac:dyDescent="0.45">
      <c r="B88" s="102"/>
    </row>
    <row r="89" spans="2:2" x14ac:dyDescent="0.45">
      <c r="B89" s="102"/>
    </row>
    <row r="90" spans="2:2" x14ac:dyDescent="0.45">
      <c r="B90" s="102"/>
    </row>
    <row r="91" spans="2:2" x14ac:dyDescent="0.45">
      <c r="B91" s="102"/>
    </row>
    <row r="92" spans="2:2" x14ac:dyDescent="0.45">
      <c r="B92" s="102"/>
    </row>
    <row r="93" spans="2:2" x14ac:dyDescent="0.45">
      <c r="B93" s="102"/>
    </row>
    <row r="94" spans="2:2" x14ac:dyDescent="0.45">
      <c r="B94" s="102"/>
    </row>
    <row r="95" spans="2:2" x14ac:dyDescent="0.45">
      <c r="B95" s="102"/>
    </row>
    <row r="96" spans="2:2" x14ac:dyDescent="0.45">
      <c r="B96" s="102"/>
    </row>
    <row r="97" spans="2:2" x14ac:dyDescent="0.45">
      <c r="B97" s="102"/>
    </row>
    <row r="98" spans="2:2" x14ac:dyDescent="0.45">
      <c r="B98" s="102"/>
    </row>
    <row r="99" spans="2:2" x14ac:dyDescent="0.45">
      <c r="B99" s="102"/>
    </row>
    <row r="100" spans="2:2" x14ac:dyDescent="0.45">
      <c r="B100" s="102"/>
    </row>
    <row r="101" spans="2:2" x14ac:dyDescent="0.45">
      <c r="B101" s="102"/>
    </row>
    <row r="102" spans="2:2" x14ac:dyDescent="0.45">
      <c r="B102" s="102"/>
    </row>
    <row r="103" spans="2:2" x14ac:dyDescent="0.45">
      <c r="B103" s="102"/>
    </row>
    <row r="104" spans="2:2" x14ac:dyDescent="0.45">
      <c r="B104" s="102"/>
    </row>
    <row r="105" spans="2:2" x14ac:dyDescent="0.45">
      <c r="B105" s="102"/>
    </row>
    <row r="106" spans="2:2" x14ac:dyDescent="0.45">
      <c r="B106" s="102"/>
    </row>
    <row r="107" spans="2:2" x14ac:dyDescent="0.45">
      <c r="B107" s="102"/>
    </row>
    <row r="108" spans="2:2" x14ac:dyDescent="0.45">
      <c r="B108" s="102"/>
    </row>
    <row r="109" spans="2:2" x14ac:dyDescent="0.45">
      <c r="B109" s="102"/>
    </row>
    <row r="110" spans="2:2" x14ac:dyDescent="0.45">
      <c r="B110" s="102"/>
    </row>
    <row r="111" spans="2:2" x14ac:dyDescent="0.45">
      <c r="B111" s="102"/>
    </row>
    <row r="112" spans="2:2" x14ac:dyDescent="0.45">
      <c r="B112" s="102"/>
    </row>
    <row r="113" spans="2:2" x14ac:dyDescent="0.45">
      <c r="B113" s="102"/>
    </row>
    <row r="114" spans="2:2" x14ac:dyDescent="0.45">
      <c r="B114" s="102"/>
    </row>
    <row r="115" spans="2:2" x14ac:dyDescent="0.45">
      <c r="B115" s="102"/>
    </row>
    <row r="116" spans="2:2" x14ac:dyDescent="0.45">
      <c r="B116" s="102"/>
    </row>
    <row r="117" spans="2:2" x14ac:dyDescent="0.45">
      <c r="B117" s="102"/>
    </row>
    <row r="118" spans="2:2" x14ac:dyDescent="0.45">
      <c r="B118" s="102"/>
    </row>
    <row r="119" spans="2:2" x14ac:dyDescent="0.45">
      <c r="B119" s="102"/>
    </row>
    <row r="120" spans="2:2" x14ac:dyDescent="0.45">
      <c r="B120" s="102"/>
    </row>
    <row r="121" spans="2:2" x14ac:dyDescent="0.45">
      <c r="B121" s="102"/>
    </row>
    <row r="122" spans="2:2" x14ac:dyDescent="0.45">
      <c r="B122" s="102"/>
    </row>
    <row r="123" spans="2:2" x14ac:dyDescent="0.45">
      <c r="B123" s="102"/>
    </row>
    <row r="124" spans="2:2" x14ac:dyDescent="0.45">
      <c r="B124" s="102"/>
    </row>
    <row r="125" spans="2:2" x14ac:dyDescent="0.45">
      <c r="B125" s="102"/>
    </row>
    <row r="126" spans="2:2" x14ac:dyDescent="0.45">
      <c r="B126" s="102"/>
    </row>
    <row r="127" spans="2:2" x14ac:dyDescent="0.45">
      <c r="B127" s="102"/>
    </row>
    <row r="128" spans="2:2" x14ac:dyDescent="0.45">
      <c r="B128" s="102"/>
    </row>
    <row r="129" spans="2:2" x14ac:dyDescent="0.45">
      <c r="B129" s="102"/>
    </row>
    <row r="130" spans="2:2" x14ac:dyDescent="0.45">
      <c r="B130" s="102"/>
    </row>
    <row r="131" spans="2:2" x14ac:dyDescent="0.45">
      <c r="B131" s="102"/>
    </row>
    <row r="132" spans="2:2" x14ac:dyDescent="0.45">
      <c r="B132" s="102"/>
    </row>
    <row r="133" spans="2:2" x14ac:dyDescent="0.45">
      <c r="B133" s="102"/>
    </row>
    <row r="134" spans="2:2" x14ac:dyDescent="0.45">
      <c r="B134" s="102"/>
    </row>
    <row r="135" spans="2:2" x14ac:dyDescent="0.45">
      <c r="B135" s="102"/>
    </row>
    <row r="136" spans="2:2" x14ac:dyDescent="0.45">
      <c r="B136" s="102"/>
    </row>
    <row r="137" spans="2:2" x14ac:dyDescent="0.45">
      <c r="B137" s="102"/>
    </row>
    <row r="138" spans="2:2" x14ac:dyDescent="0.45">
      <c r="B138" s="102"/>
    </row>
    <row r="139" spans="2:2" x14ac:dyDescent="0.45">
      <c r="B139" s="102"/>
    </row>
    <row r="140" spans="2:2" x14ac:dyDescent="0.45">
      <c r="B140" s="102"/>
    </row>
    <row r="141" spans="2:2" x14ac:dyDescent="0.45">
      <c r="B141" s="102"/>
    </row>
    <row r="142" spans="2:2" x14ac:dyDescent="0.45">
      <c r="B142" s="102"/>
    </row>
    <row r="143" spans="2:2" x14ac:dyDescent="0.45">
      <c r="B143" s="102"/>
    </row>
    <row r="144" spans="2:2" x14ac:dyDescent="0.45">
      <c r="B144" s="102"/>
    </row>
    <row r="145" spans="2:2" x14ac:dyDescent="0.45">
      <c r="B145" s="102"/>
    </row>
    <row r="146" spans="2:2" x14ac:dyDescent="0.45">
      <c r="B146" s="102"/>
    </row>
    <row r="147" spans="2:2" x14ac:dyDescent="0.45">
      <c r="B147" s="102"/>
    </row>
    <row r="148" spans="2:2" x14ac:dyDescent="0.45">
      <c r="B148" s="102"/>
    </row>
    <row r="149" spans="2:2" x14ac:dyDescent="0.45">
      <c r="B149" s="102"/>
    </row>
    <row r="150" spans="2:2" x14ac:dyDescent="0.45">
      <c r="B150" s="102"/>
    </row>
    <row r="151" spans="2:2" x14ac:dyDescent="0.45">
      <c r="B151" s="102"/>
    </row>
    <row r="152" spans="2:2" x14ac:dyDescent="0.45">
      <c r="B152" s="102"/>
    </row>
    <row r="153" spans="2:2" x14ac:dyDescent="0.45">
      <c r="B153" s="102"/>
    </row>
    <row r="154" spans="2:2" x14ac:dyDescent="0.45">
      <c r="B154" s="102"/>
    </row>
    <row r="155" spans="2:2" x14ac:dyDescent="0.45">
      <c r="B155" s="102"/>
    </row>
    <row r="156" spans="2:2" x14ac:dyDescent="0.45">
      <c r="B156" s="102"/>
    </row>
    <row r="157" spans="2:2" x14ac:dyDescent="0.45">
      <c r="B157" s="102"/>
    </row>
    <row r="158" spans="2:2" x14ac:dyDescent="0.45">
      <c r="B158" s="102"/>
    </row>
    <row r="159" spans="2:2" x14ac:dyDescent="0.45">
      <c r="B159" s="102"/>
    </row>
    <row r="160" spans="2:2" x14ac:dyDescent="0.45">
      <c r="B160" s="102"/>
    </row>
    <row r="161" spans="2:2" x14ac:dyDescent="0.45">
      <c r="B161" s="102"/>
    </row>
    <row r="162" spans="2:2" x14ac:dyDescent="0.45">
      <c r="B162" s="102"/>
    </row>
    <row r="163" spans="2:2" x14ac:dyDescent="0.45">
      <c r="B163" s="102"/>
    </row>
    <row r="164" spans="2:2" x14ac:dyDescent="0.45">
      <c r="B164" s="102"/>
    </row>
    <row r="165" spans="2:2" x14ac:dyDescent="0.45">
      <c r="B165" s="102"/>
    </row>
    <row r="166" spans="2:2" x14ac:dyDescent="0.45">
      <c r="B166" s="102"/>
    </row>
    <row r="167" spans="2:2" x14ac:dyDescent="0.45">
      <c r="B167" s="102"/>
    </row>
    <row r="168" spans="2:2" x14ac:dyDescent="0.45">
      <c r="B168" s="102"/>
    </row>
    <row r="169" spans="2:2" x14ac:dyDescent="0.45">
      <c r="B169" s="102"/>
    </row>
    <row r="170" spans="2:2" x14ac:dyDescent="0.45">
      <c r="B170" s="102"/>
    </row>
    <row r="171" spans="2:2" x14ac:dyDescent="0.45">
      <c r="B171" s="102"/>
    </row>
    <row r="172" spans="2:2" x14ac:dyDescent="0.45">
      <c r="B172" s="102"/>
    </row>
    <row r="173" spans="2:2" x14ac:dyDescent="0.45">
      <c r="B173" s="102"/>
    </row>
    <row r="174" spans="2:2" x14ac:dyDescent="0.45">
      <c r="B174" s="102"/>
    </row>
    <row r="175" spans="2:2" x14ac:dyDescent="0.45">
      <c r="B175" s="102"/>
    </row>
    <row r="176" spans="2:2" x14ac:dyDescent="0.45">
      <c r="B176" s="102"/>
    </row>
    <row r="177" spans="2:2" x14ac:dyDescent="0.45">
      <c r="B177" s="102"/>
    </row>
    <row r="178" spans="2:2" x14ac:dyDescent="0.45">
      <c r="B178" s="102"/>
    </row>
    <row r="179" spans="2:2" x14ac:dyDescent="0.45">
      <c r="B179" s="102"/>
    </row>
    <row r="180" spans="2:2" x14ac:dyDescent="0.45">
      <c r="B180" s="102"/>
    </row>
    <row r="181" spans="2:2" x14ac:dyDescent="0.45">
      <c r="B181" s="102"/>
    </row>
    <row r="182" spans="2:2" x14ac:dyDescent="0.45">
      <c r="B182" s="102"/>
    </row>
    <row r="183" spans="2:2" x14ac:dyDescent="0.45">
      <c r="B183" s="102"/>
    </row>
    <row r="184" spans="2:2" x14ac:dyDescent="0.45">
      <c r="B184" s="102"/>
    </row>
    <row r="185" spans="2:2" x14ac:dyDescent="0.45">
      <c r="B185" s="102"/>
    </row>
    <row r="186" spans="2:2" x14ac:dyDescent="0.45">
      <c r="B186" s="102"/>
    </row>
    <row r="187" spans="2:2" x14ac:dyDescent="0.45">
      <c r="B187" s="102"/>
    </row>
    <row r="188" spans="2:2" x14ac:dyDescent="0.45">
      <c r="B188" s="102"/>
    </row>
    <row r="189" spans="2:2" x14ac:dyDescent="0.45">
      <c r="B189" s="102"/>
    </row>
    <row r="190" spans="2:2" x14ac:dyDescent="0.45">
      <c r="B190" s="102"/>
    </row>
    <row r="191" spans="2:2" x14ac:dyDescent="0.45">
      <c r="B191" s="102"/>
    </row>
    <row r="192" spans="2:2" x14ac:dyDescent="0.45">
      <c r="B192" s="102"/>
    </row>
    <row r="193" spans="2:2" x14ac:dyDescent="0.45">
      <c r="B193" s="102"/>
    </row>
    <row r="194" spans="2:2" x14ac:dyDescent="0.45">
      <c r="B194" s="102"/>
    </row>
    <row r="195" spans="2:2" x14ac:dyDescent="0.45">
      <c r="B195" s="102"/>
    </row>
    <row r="196" spans="2:2" x14ac:dyDescent="0.45">
      <c r="B196" s="102"/>
    </row>
    <row r="197" spans="2:2" x14ac:dyDescent="0.45">
      <c r="B197" s="102"/>
    </row>
    <row r="198" spans="2:2" x14ac:dyDescent="0.45">
      <c r="B198" s="102"/>
    </row>
    <row r="199" spans="2:2" x14ac:dyDescent="0.45">
      <c r="B199" s="102"/>
    </row>
    <row r="200" spans="2:2" x14ac:dyDescent="0.45">
      <c r="B200" s="102"/>
    </row>
    <row r="201" spans="2:2" x14ac:dyDescent="0.45">
      <c r="B201" s="102"/>
    </row>
    <row r="202" spans="2:2" x14ac:dyDescent="0.45">
      <c r="B202" s="102"/>
    </row>
    <row r="203" spans="2:2" x14ac:dyDescent="0.45">
      <c r="B203" s="102"/>
    </row>
    <row r="204" spans="2:2" x14ac:dyDescent="0.45">
      <c r="B204" s="102"/>
    </row>
    <row r="205" spans="2:2" x14ac:dyDescent="0.45">
      <c r="B205" s="102"/>
    </row>
    <row r="206" spans="2:2" x14ac:dyDescent="0.45">
      <c r="B206" s="102"/>
    </row>
    <row r="207" spans="2:2" x14ac:dyDescent="0.45">
      <c r="B207" s="102"/>
    </row>
    <row r="208" spans="2:2" x14ac:dyDescent="0.45">
      <c r="B208" s="102"/>
    </row>
    <row r="209" spans="2:3" x14ac:dyDescent="0.45">
      <c r="B209" s="102"/>
    </row>
    <row r="210" spans="2:3" x14ac:dyDescent="0.45">
      <c r="B210" s="102"/>
    </row>
    <row r="211" spans="2:3" x14ac:dyDescent="0.45">
      <c r="B211" s="102"/>
    </row>
    <row r="212" spans="2:3" x14ac:dyDescent="0.45">
      <c r="B212" s="102"/>
    </row>
    <row r="213" spans="2:3" x14ac:dyDescent="0.45">
      <c r="B213" s="102"/>
      <c r="C213" s="104"/>
    </row>
    <row r="214" spans="2:3" x14ac:dyDescent="0.45">
      <c r="B214" s="102"/>
      <c r="C214" s="104"/>
    </row>
    <row r="215" spans="2:3" x14ac:dyDescent="0.45">
      <c r="B215" s="102"/>
    </row>
    <row r="216" spans="2:3" x14ac:dyDescent="0.45">
      <c r="B216" s="102"/>
    </row>
    <row r="217" spans="2:3" x14ac:dyDescent="0.45">
      <c r="B217" s="102"/>
    </row>
    <row r="218" spans="2:3" x14ac:dyDescent="0.45">
      <c r="B218" s="102"/>
    </row>
    <row r="219" spans="2:3" x14ac:dyDescent="0.45">
      <c r="B219" s="102"/>
    </row>
    <row r="220" spans="2:3" x14ac:dyDescent="0.45">
      <c r="B220" s="102"/>
    </row>
  </sheetData>
  <dataValidations disablePrompts="1" count="1">
    <dataValidation type="list" allowBlank="1" showInputMessage="1" showErrorMessage="1" sqref="D4:D15 G15:O15">
      <formula1>$AA$1:$AA$22</formula1>
    </dataValidation>
  </dataValidations>
  <printOptions gridLines="1"/>
  <pageMargins left="0.2" right="0.2" top="0.5" bottom="0.25" header="0.3" footer="0.3"/>
  <pageSetup scale="27" orientation="landscape" horizontalDpi="4294967293" r:id="rId1"/>
  <headerFooter>
    <oddHeader>&amp;L&amp;A Detail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2"/>
  <sheetViews>
    <sheetView workbookViewId="0">
      <selection activeCell="A29" sqref="A29"/>
    </sheetView>
  </sheetViews>
  <sheetFormatPr defaultColWidth="9.1328125" defaultRowHeight="14.25" x14ac:dyDescent="0.45"/>
  <cols>
    <col min="1" max="1" width="29.53125" style="56" customWidth="1"/>
    <col min="2" max="2" width="10.86328125" style="56" customWidth="1"/>
    <col min="3" max="3" width="9.86328125" style="56" customWidth="1"/>
    <col min="4" max="4" width="20" style="56" customWidth="1"/>
    <col min="5" max="5" width="3.6640625" style="56" customWidth="1"/>
    <col min="6" max="6" width="48.33203125" style="83" bestFit="1" customWidth="1"/>
    <col min="7" max="7" width="38.33203125" style="56" bestFit="1" customWidth="1"/>
    <col min="8" max="8" width="13.1328125" style="56" bestFit="1" customWidth="1"/>
    <col min="9" max="16384" width="9.1328125" style="56"/>
  </cols>
  <sheetData>
    <row r="3" spans="1:10" ht="16.899999999999999" x14ac:dyDescent="0.5">
      <c r="C3" s="14"/>
    </row>
    <row r="4" spans="1:10" ht="16.899999999999999" x14ac:dyDescent="0.5">
      <c r="C4" s="14"/>
    </row>
    <row r="5" spans="1:10" ht="17.649999999999999" x14ac:dyDescent="0.5">
      <c r="A5" s="7" t="s">
        <v>165</v>
      </c>
      <c r="D5" s="84"/>
    </row>
    <row r="6" spans="1:10" ht="17.649999999999999" x14ac:dyDescent="0.5">
      <c r="A6" s="9" t="s">
        <v>74</v>
      </c>
      <c r="D6" s="85"/>
    </row>
    <row r="7" spans="1:10" ht="17.649999999999999" x14ac:dyDescent="0.5">
      <c r="A7" s="9"/>
      <c r="B7" s="86"/>
      <c r="D7" s="85"/>
      <c r="G7" s="87"/>
    </row>
    <row r="8" spans="1:10" ht="17.649999999999999" x14ac:dyDescent="0.5">
      <c r="A8" s="1"/>
      <c r="B8" s="88"/>
      <c r="D8" s="89" t="s">
        <v>0</v>
      </c>
      <c r="E8" s="90"/>
    </row>
    <row r="9" spans="1:10" ht="22.15" x14ac:dyDescent="1.1000000000000001">
      <c r="A9" s="2" t="s">
        <v>1</v>
      </c>
      <c r="B9" s="3"/>
      <c r="D9" s="26" t="s">
        <v>75</v>
      </c>
      <c r="E9" s="90"/>
    </row>
    <row r="10" spans="1:10" ht="17.649999999999999" x14ac:dyDescent="0.5">
      <c r="A10" s="4" t="s">
        <v>20</v>
      </c>
      <c r="B10" s="28"/>
      <c r="C10" s="43"/>
      <c r="D10" s="5">
        <v>1000</v>
      </c>
      <c r="E10" s="43"/>
    </row>
    <row r="11" spans="1:10" ht="17.649999999999999" x14ac:dyDescent="0.5">
      <c r="A11" s="4" t="s">
        <v>57</v>
      </c>
      <c r="B11" s="28"/>
      <c r="C11" s="43"/>
      <c r="D11" s="5">
        <v>1750</v>
      </c>
      <c r="E11" s="43"/>
      <c r="F11" s="69"/>
    </row>
    <row r="12" spans="1:10" ht="17.649999999999999" x14ac:dyDescent="0.5">
      <c r="A12" s="4" t="s">
        <v>2</v>
      </c>
      <c r="B12" s="28"/>
      <c r="C12" s="43"/>
      <c r="D12" s="5">
        <v>4500</v>
      </c>
      <c r="E12" s="43"/>
      <c r="F12" s="68"/>
      <c r="G12" s="91"/>
      <c r="H12" s="91"/>
      <c r="I12" s="91"/>
      <c r="J12" s="91"/>
    </row>
    <row r="13" spans="1:10" ht="17.649999999999999" x14ac:dyDescent="0.5">
      <c r="A13" s="4" t="s">
        <v>23</v>
      </c>
      <c r="B13" s="28"/>
      <c r="C13" s="43"/>
      <c r="D13" s="5">
        <v>500</v>
      </c>
      <c r="E13" s="43"/>
      <c r="F13" s="69"/>
      <c r="G13" s="91"/>
      <c r="H13" s="91"/>
      <c r="I13" s="91"/>
      <c r="J13" s="91"/>
    </row>
    <row r="14" spans="1:10" ht="18" thickBot="1" x14ac:dyDescent="0.55000000000000004">
      <c r="A14" s="92" t="s">
        <v>3</v>
      </c>
      <c r="B14" s="32"/>
      <c r="C14" s="54"/>
      <c r="D14" s="48">
        <f>SUM(D10:D13)</f>
        <v>7750</v>
      </c>
      <c r="E14" s="54"/>
      <c r="G14" s="91"/>
      <c r="H14" s="91"/>
      <c r="I14" s="93"/>
      <c r="J14" s="91"/>
    </row>
    <row r="15" spans="1:10" ht="18" thickTop="1" x14ac:dyDescent="0.5">
      <c r="A15" s="94"/>
      <c r="B15" s="34"/>
      <c r="C15" s="47"/>
      <c r="D15" s="51"/>
      <c r="E15" s="47"/>
      <c r="G15" s="91"/>
      <c r="H15" s="91"/>
      <c r="I15" s="91"/>
      <c r="J15" s="91"/>
    </row>
    <row r="16" spans="1:10" ht="17.649999999999999" x14ac:dyDescent="0.5">
      <c r="A16" s="2" t="s">
        <v>4</v>
      </c>
      <c r="B16" s="28"/>
      <c r="C16" s="43"/>
      <c r="D16" s="5"/>
      <c r="E16" s="43"/>
      <c r="F16" s="95"/>
      <c r="G16" s="91"/>
      <c r="H16" s="91"/>
      <c r="I16" s="91"/>
      <c r="J16" s="91"/>
    </row>
    <row r="17" spans="1:10" ht="17.649999999999999" x14ac:dyDescent="0.5">
      <c r="A17" s="4" t="s">
        <v>56</v>
      </c>
      <c r="B17" s="35"/>
      <c r="C17" s="43"/>
      <c r="D17" s="5">
        <v>1000</v>
      </c>
      <c r="E17" s="43"/>
      <c r="F17" s="96"/>
      <c r="G17" s="91"/>
      <c r="H17" s="91"/>
      <c r="I17" s="91"/>
      <c r="J17" s="91"/>
    </row>
    <row r="18" spans="1:10" ht="17.649999999999999" x14ac:dyDescent="0.5">
      <c r="A18" s="4" t="s">
        <v>5</v>
      </c>
      <c r="B18" s="28"/>
      <c r="C18" s="43"/>
      <c r="D18" s="5">
        <v>208</v>
      </c>
      <c r="E18" s="43"/>
      <c r="F18" s="96" t="s">
        <v>166</v>
      </c>
      <c r="G18" s="91"/>
      <c r="H18" s="91"/>
      <c r="I18" s="91"/>
      <c r="J18" s="91"/>
    </row>
    <row r="19" spans="1:10" ht="17.649999999999999" x14ac:dyDescent="0.5">
      <c r="A19" s="4" t="s">
        <v>6</v>
      </c>
      <c r="B19" s="35"/>
      <c r="C19" s="43"/>
      <c r="D19" s="5">
        <v>1000</v>
      </c>
      <c r="E19" s="43"/>
      <c r="F19" s="96" t="s">
        <v>88</v>
      </c>
      <c r="G19" s="91"/>
      <c r="H19" s="91"/>
      <c r="I19" s="91"/>
      <c r="J19" s="91"/>
    </row>
    <row r="20" spans="1:10" ht="17.649999999999999" x14ac:dyDescent="0.5">
      <c r="A20" s="4" t="s">
        <v>7</v>
      </c>
      <c r="B20" s="28"/>
      <c r="C20" s="43"/>
      <c r="D20" s="5">
        <v>700</v>
      </c>
      <c r="E20" s="43"/>
      <c r="F20" s="95"/>
      <c r="G20" s="91"/>
      <c r="H20" s="91"/>
      <c r="I20" s="91"/>
      <c r="J20" s="91"/>
    </row>
    <row r="21" spans="1:10" ht="17.649999999999999" x14ac:dyDescent="0.5">
      <c r="A21" s="4" t="s">
        <v>8</v>
      </c>
      <c r="B21" s="28"/>
      <c r="C21" s="43"/>
      <c r="D21" s="5">
        <v>52</v>
      </c>
      <c r="E21" s="43"/>
      <c r="F21" s="95"/>
      <c r="G21" s="91"/>
      <c r="H21" s="91"/>
      <c r="I21" s="91"/>
      <c r="J21" s="91"/>
    </row>
    <row r="22" spans="1:10" ht="17.649999999999999" x14ac:dyDescent="0.5">
      <c r="A22" s="4" t="s">
        <v>9</v>
      </c>
      <c r="B22" s="28"/>
      <c r="C22" s="43"/>
      <c r="D22" s="5">
        <v>250</v>
      </c>
      <c r="E22" s="43"/>
      <c r="F22" s="96" t="s">
        <v>167</v>
      </c>
      <c r="G22" s="91"/>
      <c r="H22" s="91"/>
      <c r="I22" s="91"/>
      <c r="J22" s="91"/>
    </row>
    <row r="23" spans="1:10" ht="17.649999999999999" x14ac:dyDescent="0.5">
      <c r="A23" s="4" t="s">
        <v>10</v>
      </c>
      <c r="B23" s="28"/>
      <c r="C23" s="43"/>
      <c r="D23" s="5">
        <v>0</v>
      </c>
      <c r="E23" s="43"/>
      <c r="F23" s="95"/>
      <c r="G23" s="91"/>
      <c r="H23" s="91"/>
      <c r="I23" s="91"/>
      <c r="J23" s="91"/>
    </row>
    <row r="24" spans="1:10" ht="17.649999999999999" x14ac:dyDescent="0.5">
      <c r="A24" s="4" t="s">
        <v>11</v>
      </c>
      <c r="B24" s="28"/>
      <c r="C24" s="43"/>
      <c r="D24" s="5">
        <v>500</v>
      </c>
      <c r="E24" s="43"/>
      <c r="F24" s="96" t="s">
        <v>76</v>
      </c>
      <c r="G24" s="91"/>
      <c r="H24" s="91"/>
      <c r="I24" s="91"/>
      <c r="J24" s="91"/>
    </row>
    <row r="25" spans="1:10" ht="17.649999999999999" x14ac:dyDescent="0.5">
      <c r="A25" s="4" t="s">
        <v>12</v>
      </c>
      <c r="B25" s="28"/>
      <c r="C25" s="43"/>
      <c r="D25" s="5">
        <v>40</v>
      </c>
      <c r="E25" s="43"/>
      <c r="F25" s="95"/>
      <c r="G25" s="91"/>
      <c r="H25" s="91"/>
      <c r="I25" s="91"/>
      <c r="J25" s="91"/>
    </row>
    <row r="26" spans="1:10" ht="17.649999999999999" x14ac:dyDescent="0.5">
      <c r="A26" s="4" t="s">
        <v>13</v>
      </c>
      <c r="B26" s="28"/>
      <c r="C26" s="43"/>
      <c r="D26" s="5">
        <v>600</v>
      </c>
      <c r="E26" s="43"/>
      <c r="F26" s="96" t="s">
        <v>73</v>
      </c>
      <c r="G26" s="91"/>
      <c r="H26" s="91"/>
      <c r="I26" s="91"/>
      <c r="J26" s="91"/>
    </row>
    <row r="27" spans="1:10" ht="17.649999999999999" x14ac:dyDescent="0.5">
      <c r="A27" s="4" t="s">
        <v>72</v>
      </c>
      <c r="B27" s="28"/>
      <c r="C27" s="43"/>
      <c r="D27" s="5">
        <v>300</v>
      </c>
      <c r="E27" s="43"/>
      <c r="F27" s="96"/>
      <c r="G27" s="91"/>
      <c r="H27" s="91"/>
      <c r="I27" s="91"/>
      <c r="J27" s="91"/>
    </row>
    <row r="28" spans="1:10" s="99" customFormat="1" ht="17.649999999999999" x14ac:dyDescent="0.5">
      <c r="A28" s="4" t="s">
        <v>202</v>
      </c>
      <c r="B28" s="35"/>
      <c r="C28" s="44"/>
      <c r="D28" s="5">
        <v>700</v>
      </c>
      <c r="E28" s="44"/>
      <c r="F28" s="97" t="s">
        <v>77</v>
      </c>
      <c r="G28" s="98"/>
      <c r="H28" s="98"/>
      <c r="I28" s="98"/>
      <c r="J28" s="98"/>
    </row>
    <row r="29" spans="1:10" ht="17.649999999999999" x14ac:dyDescent="0.5">
      <c r="A29" s="67" t="s">
        <v>14</v>
      </c>
      <c r="B29" s="28"/>
      <c r="C29" s="43"/>
      <c r="D29" s="5">
        <v>100</v>
      </c>
      <c r="E29" s="43"/>
      <c r="F29" s="96"/>
      <c r="G29" s="91"/>
      <c r="H29" s="91"/>
      <c r="I29" s="91"/>
      <c r="J29" s="91"/>
    </row>
    <row r="30" spans="1:10" ht="17.649999999999999" x14ac:dyDescent="0.5">
      <c r="A30" s="4" t="s">
        <v>15</v>
      </c>
      <c r="B30" s="28"/>
      <c r="C30" s="43"/>
      <c r="D30" s="5">
        <v>50</v>
      </c>
      <c r="E30" s="43"/>
      <c r="F30" s="95"/>
      <c r="G30" s="91"/>
      <c r="H30" s="91"/>
      <c r="I30" s="91"/>
      <c r="J30" s="91"/>
    </row>
    <row r="31" spans="1:10" ht="17.649999999999999" x14ac:dyDescent="0.5">
      <c r="A31" s="4" t="s">
        <v>16</v>
      </c>
      <c r="B31" s="28"/>
      <c r="C31" s="43"/>
      <c r="D31" s="5">
        <v>250</v>
      </c>
      <c r="E31" s="43"/>
      <c r="F31" s="95"/>
      <c r="G31" s="91"/>
      <c r="H31" s="91"/>
      <c r="I31" s="91"/>
      <c r="J31" s="91"/>
    </row>
    <row r="32" spans="1:10" ht="17.649999999999999" x14ac:dyDescent="0.5">
      <c r="A32" s="4" t="s">
        <v>17</v>
      </c>
      <c r="B32" s="36"/>
      <c r="C32" s="43"/>
      <c r="D32" s="5">
        <v>1000</v>
      </c>
      <c r="E32" s="43"/>
      <c r="F32" s="96" t="s">
        <v>78</v>
      </c>
      <c r="G32" s="91"/>
      <c r="H32" s="91"/>
      <c r="I32" s="91"/>
      <c r="J32" s="91"/>
    </row>
    <row r="33" spans="1:10" ht="17.649999999999999" x14ac:dyDescent="0.5">
      <c r="A33" s="100" t="s">
        <v>18</v>
      </c>
      <c r="B33" s="37"/>
      <c r="C33" s="43"/>
      <c r="D33" s="5">
        <v>1000</v>
      </c>
      <c r="E33" s="43"/>
      <c r="F33" s="96" t="s">
        <v>79</v>
      </c>
      <c r="G33" s="91"/>
      <c r="H33" s="91"/>
      <c r="I33" s="91"/>
      <c r="J33" s="91"/>
    </row>
    <row r="34" spans="1:10" ht="18" thickBot="1" x14ac:dyDescent="0.55000000000000004">
      <c r="A34" s="137" t="s">
        <v>19</v>
      </c>
      <c r="B34" s="137"/>
      <c r="C34" s="54"/>
      <c r="D34" s="48">
        <f>SUM(D17:D33)</f>
        <v>7750</v>
      </c>
      <c r="E34" s="54"/>
      <c r="F34" s="95"/>
    </row>
    <row r="35" spans="1:10" ht="17.649999999999999" thickTop="1" x14ac:dyDescent="0.45">
      <c r="C35" s="43"/>
      <c r="D35" s="43"/>
      <c r="E35" s="43"/>
      <c r="F35" s="95"/>
    </row>
    <row r="36" spans="1:10" ht="17.649999999999999" x14ac:dyDescent="0.5">
      <c r="A36" s="7" t="s">
        <v>201</v>
      </c>
      <c r="D36" s="108">
        <f>+D14-D34</f>
        <v>0</v>
      </c>
      <c r="F36" s="95"/>
    </row>
    <row r="37" spans="1:10" x14ac:dyDescent="0.45">
      <c r="F37" s="95"/>
    </row>
    <row r="38" spans="1:10" x14ac:dyDescent="0.45">
      <c r="F38" s="95"/>
    </row>
    <row r="39" spans="1:10" x14ac:dyDescent="0.45">
      <c r="F39" s="95"/>
    </row>
    <row r="40" spans="1:10" x14ac:dyDescent="0.45">
      <c r="F40" s="95"/>
    </row>
    <row r="41" spans="1:10" x14ac:dyDescent="0.45">
      <c r="F41" s="95"/>
    </row>
    <row r="42" spans="1:10" x14ac:dyDescent="0.45">
      <c r="F42" s="95"/>
    </row>
    <row r="43" spans="1:10" x14ac:dyDescent="0.45">
      <c r="F43" s="95"/>
    </row>
    <row r="44" spans="1:10" x14ac:dyDescent="0.45">
      <c r="F44" s="95"/>
    </row>
    <row r="45" spans="1:10" x14ac:dyDescent="0.45">
      <c r="F45" s="95"/>
    </row>
    <row r="46" spans="1:10" x14ac:dyDescent="0.45">
      <c r="F46" s="95"/>
    </row>
    <row r="47" spans="1:10" x14ac:dyDescent="0.45">
      <c r="F47" s="95"/>
    </row>
    <row r="48" spans="1:10" x14ac:dyDescent="0.45">
      <c r="F48" s="95"/>
    </row>
    <row r="49" spans="6:6" x14ac:dyDescent="0.45">
      <c r="F49" s="95"/>
    </row>
    <row r="50" spans="6:6" x14ac:dyDescent="0.45">
      <c r="F50" s="95"/>
    </row>
    <row r="51" spans="6:6" x14ac:dyDescent="0.45">
      <c r="F51" s="95"/>
    </row>
    <row r="52" spans="6:6" x14ac:dyDescent="0.45">
      <c r="F52" s="95"/>
    </row>
  </sheetData>
  <mergeCells count="1">
    <mergeCell ref="A34:B34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5"/>
  <sheetViews>
    <sheetView topLeftCell="F1" zoomScale="88" zoomScaleNormal="88" workbookViewId="0">
      <selection activeCell="N18" sqref="N18"/>
    </sheetView>
  </sheetViews>
  <sheetFormatPr defaultColWidth="9.1328125" defaultRowHeight="14.25" x14ac:dyDescent="0.45"/>
  <cols>
    <col min="1" max="1" width="14.46484375" style="56" customWidth="1"/>
    <col min="2" max="2" width="18.6640625" style="56" bestFit="1" customWidth="1"/>
    <col min="3" max="3" width="28.53125" style="56" customWidth="1"/>
    <col min="4" max="4" width="42.86328125" style="56" customWidth="1"/>
    <col min="5" max="5" width="56.86328125" style="56" customWidth="1"/>
    <col min="6" max="7" width="17.1328125" style="56" bestFit="1" customWidth="1"/>
    <col min="8" max="8" width="38.33203125" style="56" bestFit="1" customWidth="1"/>
    <col min="9" max="9" width="15.53125" style="56" bestFit="1" customWidth="1"/>
    <col min="10" max="10" width="14.53125" style="56" bestFit="1" customWidth="1"/>
    <col min="11" max="13" width="17.1328125" style="56" customWidth="1"/>
    <col min="14" max="16384" width="9.1328125" style="56"/>
  </cols>
  <sheetData>
    <row r="1" spans="1:22" ht="17.649999999999999" x14ac:dyDescent="0.5">
      <c r="A1" s="2" t="s">
        <v>27</v>
      </c>
      <c r="B1" s="2" t="s">
        <v>80</v>
      </c>
      <c r="C1" s="2" t="s">
        <v>122</v>
      </c>
      <c r="D1" s="2" t="s">
        <v>28</v>
      </c>
      <c r="E1" s="2" t="s">
        <v>29</v>
      </c>
      <c r="F1" s="2" t="s">
        <v>30</v>
      </c>
      <c r="G1" s="2" t="s">
        <v>31</v>
      </c>
      <c r="H1" s="2"/>
      <c r="I1" s="2"/>
      <c r="J1" s="2"/>
      <c r="K1" s="2"/>
      <c r="L1" s="2"/>
      <c r="M1" s="2"/>
      <c r="V1" s="56" t="s">
        <v>32</v>
      </c>
    </row>
    <row r="2" spans="1:22" ht="17.649999999999999" x14ac:dyDescent="0.5">
      <c r="A2" s="46">
        <v>43286</v>
      </c>
      <c r="B2" s="42" t="s">
        <v>81</v>
      </c>
      <c r="C2" s="3"/>
      <c r="D2" s="43" t="s">
        <v>33</v>
      </c>
      <c r="E2" s="76"/>
      <c r="F2" s="44"/>
      <c r="G2" s="44">
        <v>312</v>
      </c>
      <c r="H2" s="59" t="s">
        <v>63</v>
      </c>
      <c r="I2" t="s">
        <v>65</v>
      </c>
      <c r="J2" t="s">
        <v>66</v>
      </c>
      <c r="K2" s="2"/>
      <c r="L2" s="2"/>
      <c r="M2" s="2"/>
      <c r="V2" s="41" t="s">
        <v>49</v>
      </c>
    </row>
    <row r="3" spans="1:22" ht="17.25" x14ac:dyDescent="0.45">
      <c r="A3" s="46">
        <v>43290</v>
      </c>
      <c r="B3" s="42" t="s">
        <v>82</v>
      </c>
      <c r="C3" s="3" t="s">
        <v>52</v>
      </c>
      <c r="D3" s="43" t="s">
        <v>33</v>
      </c>
      <c r="E3" s="76"/>
      <c r="F3" s="44">
        <v>237</v>
      </c>
      <c r="G3" s="44"/>
      <c r="H3" s="60" t="s">
        <v>35</v>
      </c>
      <c r="I3" s="82">
        <v>1118.1799999999998</v>
      </c>
      <c r="J3" s="82"/>
      <c r="K3" s="44"/>
      <c r="L3" s="44"/>
      <c r="M3" s="44"/>
      <c r="V3" s="56" t="s">
        <v>33</v>
      </c>
    </row>
    <row r="4" spans="1:22" ht="17.25" x14ac:dyDescent="0.45">
      <c r="A4" s="46">
        <v>43291</v>
      </c>
      <c r="B4" s="42" t="s">
        <v>83</v>
      </c>
      <c r="C4" s="3" t="s">
        <v>85</v>
      </c>
      <c r="D4" s="43" t="s">
        <v>35</v>
      </c>
      <c r="E4" s="76" t="s">
        <v>93</v>
      </c>
      <c r="F4" s="44">
        <v>15</v>
      </c>
      <c r="G4" s="44"/>
      <c r="H4" s="60" t="s">
        <v>36</v>
      </c>
      <c r="I4" s="82">
        <v>676</v>
      </c>
      <c r="J4" s="82"/>
      <c r="K4" s="44"/>
      <c r="L4" s="44"/>
      <c r="M4" s="44"/>
      <c r="V4" s="41" t="s">
        <v>103</v>
      </c>
    </row>
    <row r="5" spans="1:22" ht="17.25" x14ac:dyDescent="0.45">
      <c r="A5" s="46">
        <v>43291</v>
      </c>
      <c r="B5" s="42" t="s">
        <v>83</v>
      </c>
      <c r="C5" s="3" t="s">
        <v>85</v>
      </c>
      <c r="D5" s="43" t="s">
        <v>35</v>
      </c>
      <c r="E5" s="76" t="s">
        <v>89</v>
      </c>
      <c r="F5" s="44">
        <v>150</v>
      </c>
      <c r="G5" s="44"/>
      <c r="H5" s="60" t="s">
        <v>87</v>
      </c>
      <c r="I5" s="82">
        <v>544.18000000000006</v>
      </c>
      <c r="J5" s="82"/>
      <c r="K5" s="44"/>
      <c r="L5" s="44"/>
      <c r="M5" s="44"/>
      <c r="V5" s="41" t="s">
        <v>50</v>
      </c>
    </row>
    <row r="6" spans="1:22" ht="17.25" x14ac:dyDescent="0.45">
      <c r="A6" s="46">
        <v>43291</v>
      </c>
      <c r="B6" s="42" t="s">
        <v>83</v>
      </c>
      <c r="C6" s="3" t="s">
        <v>60</v>
      </c>
      <c r="D6" s="43" t="s">
        <v>87</v>
      </c>
      <c r="E6" s="76" t="s">
        <v>90</v>
      </c>
      <c r="F6" s="44">
        <v>30</v>
      </c>
      <c r="G6" s="44"/>
      <c r="H6" s="60" t="s">
        <v>34</v>
      </c>
      <c r="I6" s="82">
        <v>104</v>
      </c>
      <c r="J6" s="82"/>
      <c r="K6" s="44"/>
      <c r="L6" s="44"/>
      <c r="M6" s="44"/>
      <c r="V6" s="56" t="s">
        <v>34</v>
      </c>
    </row>
    <row r="7" spans="1:22" ht="17.25" x14ac:dyDescent="0.45">
      <c r="A7" s="46">
        <v>43291</v>
      </c>
      <c r="B7" s="42" t="s">
        <v>83</v>
      </c>
      <c r="C7" s="3" t="s">
        <v>51</v>
      </c>
      <c r="D7" s="43" t="s">
        <v>87</v>
      </c>
      <c r="E7" s="76" t="s">
        <v>91</v>
      </c>
      <c r="F7" s="44">
        <v>39.18</v>
      </c>
      <c r="G7" s="44"/>
      <c r="H7" s="60" t="s">
        <v>37</v>
      </c>
      <c r="I7" s="82">
        <v>60.07</v>
      </c>
      <c r="J7" s="82"/>
      <c r="K7" s="44"/>
      <c r="L7" s="44"/>
      <c r="M7" s="44"/>
      <c r="V7" s="56" t="s">
        <v>35</v>
      </c>
    </row>
    <row r="8" spans="1:22" ht="17.25" x14ac:dyDescent="0.45">
      <c r="A8" s="46">
        <v>43304</v>
      </c>
      <c r="B8" s="42" t="s">
        <v>81</v>
      </c>
      <c r="C8" s="3"/>
      <c r="D8" s="43" t="s">
        <v>33</v>
      </c>
      <c r="E8" s="76"/>
      <c r="F8" s="44"/>
      <c r="G8" s="44">
        <v>149</v>
      </c>
      <c r="H8" s="60" t="s">
        <v>38</v>
      </c>
      <c r="I8" s="82">
        <v>229.32999999999998</v>
      </c>
      <c r="J8" s="82"/>
      <c r="K8" s="44"/>
      <c r="L8" s="44"/>
      <c r="M8" s="44"/>
      <c r="V8" s="56" t="s">
        <v>36</v>
      </c>
    </row>
    <row r="9" spans="1:22" ht="17.25" x14ac:dyDescent="0.45">
      <c r="A9" s="46">
        <v>43304</v>
      </c>
      <c r="B9" s="42" t="s">
        <v>82</v>
      </c>
      <c r="C9" s="3" t="s">
        <v>52</v>
      </c>
      <c r="D9" s="43" t="s">
        <v>33</v>
      </c>
      <c r="E9" s="76"/>
      <c r="F9" s="44">
        <v>99</v>
      </c>
      <c r="G9" s="44"/>
      <c r="H9" s="60" t="s">
        <v>40</v>
      </c>
      <c r="I9" s="82">
        <v>2081.4699999999998</v>
      </c>
      <c r="J9" s="82">
        <v>2265</v>
      </c>
      <c r="K9" s="44"/>
      <c r="L9" s="44"/>
      <c r="M9" s="44"/>
      <c r="V9" s="56" t="s">
        <v>37</v>
      </c>
    </row>
    <row r="10" spans="1:22" ht="17.25" x14ac:dyDescent="0.45">
      <c r="A10" s="46">
        <v>43307</v>
      </c>
      <c r="B10" s="42" t="s">
        <v>84</v>
      </c>
      <c r="C10" s="3" t="s">
        <v>61</v>
      </c>
      <c r="D10" s="43" t="s">
        <v>33</v>
      </c>
      <c r="E10" s="76"/>
      <c r="F10" s="44"/>
      <c r="G10" s="44">
        <v>175</v>
      </c>
      <c r="H10" s="60" t="s">
        <v>41</v>
      </c>
      <c r="I10" s="82">
        <v>30</v>
      </c>
      <c r="J10" s="82"/>
      <c r="K10" s="44"/>
      <c r="L10" s="44"/>
      <c r="M10" s="44"/>
      <c r="V10" s="56" t="s">
        <v>38</v>
      </c>
    </row>
    <row r="11" spans="1:22" ht="17.25" x14ac:dyDescent="0.45">
      <c r="A11" s="46">
        <v>43314</v>
      </c>
      <c r="B11" s="42" t="s">
        <v>81</v>
      </c>
      <c r="C11" s="3"/>
      <c r="D11" s="43" t="s">
        <v>33</v>
      </c>
      <c r="E11" s="76"/>
      <c r="F11" s="44"/>
      <c r="G11" s="44">
        <v>208</v>
      </c>
      <c r="H11" s="60" t="s">
        <v>42</v>
      </c>
      <c r="I11" s="82">
        <v>624.04999999999995</v>
      </c>
      <c r="J11" s="82"/>
      <c r="K11" s="44"/>
      <c r="L11" s="44"/>
      <c r="M11" s="44"/>
      <c r="V11" s="56" t="s">
        <v>39</v>
      </c>
    </row>
    <row r="12" spans="1:22" ht="17.25" x14ac:dyDescent="0.45">
      <c r="A12" s="46">
        <v>43321</v>
      </c>
      <c r="B12" s="42" t="s">
        <v>82</v>
      </c>
      <c r="C12" s="3" t="s">
        <v>150</v>
      </c>
      <c r="D12" s="43" t="s">
        <v>48</v>
      </c>
      <c r="E12" s="77" t="s">
        <v>101</v>
      </c>
      <c r="F12" s="44">
        <v>93.2</v>
      </c>
      <c r="G12" s="44"/>
      <c r="H12" s="60" t="s">
        <v>48</v>
      </c>
      <c r="I12" s="82">
        <v>120.80000000000001</v>
      </c>
      <c r="J12" s="82">
        <v>120.80000000000001</v>
      </c>
      <c r="K12" s="44"/>
      <c r="L12" s="44"/>
      <c r="M12" s="44"/>
      <c r="V12" s="56" t="s">
        <v>40</v>
      </c>
    </row>
    <row r="13" spans="1:22" ht="17.25" x14ac:dyDescent="0.45">
      <c r="A13" s="46">
        <v>43321</v>
      </c>
      <c r="B13" s="42" t="s">
        <v>83</v>
      </c>
      <c r="C13" s="3" t="s">
        <v>85</v>
      </c>
      <c r="D13" s="43" t="s">
        <v>35</v>
      </c>
      <c r="E13" s="76" t="s">
        <v>92</v>
      </c>
      <c r="F13" s="44">
        <v>15</v>
      </c>
      <c r="G13" s="44"/>
      <c r="H13" s="60" t="s">
        <v>46</v>
      </c>
      <c r="I13" s="82">
        <v>472.96999999999997</v>
      </c>
      <c r="J13" s="82"/>
      <c r="K13" s="44"/>
      <c r="L13" s="44"/>
      <c r="M13" s="44"/>
      <c r="V13" s="56" t="s">
        <v>41</v>
      </c>
    </row>
    <row r="14" spans="1:22" ht="17.25" x14ac:dyDescent="0.45">
      <c r="A14" s="46">
        <v>43321</v>
      </c>
      <c r="B14" s="42" t="s">
        <v>83</v>
      </c>
      <c r="C14" s="43" t="s">
        <v>55</v>
      </c>
      <c r="D14" s="43" t="s">
        <v>87</v>
      </c>
      <c r="E14" s="78" t="s">
        <v>102</v>
      </c>
      <c r="F14" s="44">
        <v>220</v>
      </c>
      <c r="G14" s="44"/>
      <c r="H14" s="60" t="s">
        <v>50</v>
      </c>
      <c r="I14" s="82">
        <v>643.57999999999993</v>
      </c>
      <c r="J14" s="82"/>
      <c r="K14" s="44"/>
      <c r="L14" s="44"/>
      <c r="M14" s="44"/>
      <c r="V14" s="41" t="s">
        <v>87</v>
      </c>
    </row>
    <row r="15" spans="1:22" ht="17.25" x14ac:dyDescent="0.45">
      <c r="A15" s="46">
        <v>43326</v>
      </c>
      <c r="B15" s="42" t="s">
        <v>31</v>
      </c>
      <c r="C15" s="43"/>
      <c r="D15" s="43" t="s">
        <v>49</v>
      </c>
      <c r="E15" s="78"/>
      <c r="F15" s="44"/>
      <c r="G15" s="72">
        <v>1720</v>
      </c>
      <c r="H15" s="60" t="s">
        <v>47</v>
      </c>
      <c r="I15" s="82">
        <v>99.05</v>
      </c>
      <c r="J15" s="82"/>
      <c r="K15" s="44"/>
      <c r="L15" s="44"/>
      <c r="M15" s="44"/>
      <c r="V15" s="41" t="s">
        <v>86</v>
      </c>
    </row>
    <row r="16" spans="1:22" ht="17.25" x14ac:dyDescent="0.45">
      <c r="A16" s="46">
        <v>43326</v>
      </c>
      <c r="B16" s="42" t="s">
        <v>31</v>
      </c>
      <c r="C16" s="43"/>
      <c r="D16" s="43" t="s">
        <v>33</v>
      </c>
      <c r="E16" s="78" t="s">
        <v>104</v>
      </c>
      <c r="F16" s="44"/>
      <c r="G16" s="73">
        <v>104</v>
      </c>
      <c r="H16" s="60" t="s">
        <v>32</v>
      </c>
      <c r="I16" s="82"/>
      <c r="J16" s="82">
        <v>875</v>
      </c>
      <c r="K16" s="81"/>
      <c r="L16" s="81"/>
      <c r="M16" s="81"/>
      <c r="V16" s="56" t="s">
        <v>42</v>
      </c>
    </row>
    <row r="17" spans="1:22" ht="17.25" x14ac:dyDescent="0.45">
      <c r="A17" s="46">
        <v>43326</v>
      </c>
      <c r="B17" s="42" t="s">
        <v>31</v>
      </c>
      <c r="C17" s="43"/>
      <c r="D17" s="43" t="s">
        <v>103</v>
      </c>
      <c r="E17" s="78"/>
      <c r="F17" s="44"/>
      <c r="G17" s="74">
        <v>80</v>
      </c>
      <c r="H17" s="60" t="s">
        <v>33</v>
      </c>
      <c r="I17" s="82">
        <v>4093</v>
      </c>
      <c r="J17" s="82">
        <v>8077.08</v>
      </c>
      <c r="K17" s="81"/>
      <c r="L17" s="81"/>
      <c r="M17" s="81"/>
      <c r="V17" s="56" t="s">
        <v>43</v>
      </c>
    </row>
    <row r="18" spans="1:22" ht="17.25" x14ac:dyDescent="0.45">
      <c r="A18" s="46">
        <v>43332</v>
      </c>
      <c r="B18" s="42" t="s">
        <v>82</v>
      </c>
      <c r="C18" s="43" t="s">
        <v>52</v>
      </c>
      <c r="D18" s="43" t="s">
        <v>33</v>
      </c>
      <c r="E18" s="78"/>
      <c r="F18" s="44">
        <v>158</v>
      </c>
      <c r="G18" s="44"/>
      <c r="H18" s="60" t="s">
        <v>103</v>
      </c>
      <c r="I18" s="82">
        <v>0.02</v>
      </c>
      <c r="J18" s="82">
        <v>82.390000000000015</v>
      </c>
      <c r="K18" s="81"/>
      <c r="L18" s="81"/>
      <c r="M18" s="81"/>
      <c r="V18" s="56" t="s">
        <v>44</v>
      </c>
    </row>
    <row r="19" spans="1:22" ht="17.25" x14ac:dyDescent="0.45">
      <c r="A19" s="46">
        <v>43334</v>
      </c>
      <c r="B19" s="42" t="s">
        <v>81</v>
      </c>
      <c r="C19" s="43"/>
      <c r="D19" s="43" t="s">
        <v>33</v>
      </c>
      <c r="E19" s="78"/>
      <c r="F19" s="44"/>
      <c r="G19" s="44">
        <v>104</v>
      </c>
      <c r="H19" s="60" t="s">
        <v>49</v>
      </c>
      <c r="I19" s="82"/>
      <c r="J19" s="82">
        <v>1740</v>
      </c>
      <c r="K19" s="44"/>
      <c r="L19" s="44"/>
      <c r="M19" s="44"/>
      <c r="V19" s="56" t="s">
        <v>45</v>
      </c>
    </row>
    <row r="20" spans="1:22" ht="17.25" x14ac:dyDescent="0.45">
      <c r="A20" s="46">
        <v>43340</v>
      </c>
      <c r="B20" s="42" t="s">
        <v>81</v>
      </c>
      <c r="C20" s="43"/>
      <c r="D20" s="43" t="s">
        <v>48</v>
      </c>
      <c r="E20" s="76" t="s">
        <v>101</v>
      </c>
      <c r="F20" s="44">
        <v>0</v>
      </c>
      <c r="G20" s="44">
        <v>93.2</v>
      </c>
      <c r="H20" s="60" t="s">
        <v>64</v>
      </c>
      <c r="I20" s="82">
        <v>10896.7</v>
      </c>
      <c r="J20" s="82">
        <v>13160.27</v>
      </c>
      <c r="K20" s="44"/>
      <c r="L20" s="44"/>
      <c r="M20" s="44"/>
      <c r="V20" s="56" t="s">
        <v>46</v>
      </c>
    </row>
    <row r="21" spans="1:22" ht="17.25" x14ac:dyDescent="0.45">
      <c r="A21" s="46">
        <v>43343</v>
      </c>
      <c r="B21" s="42" t="s">
        <v>82</v>
      </c>
      <c r="C21" s="79" t="s">
        <v>52</v>
      </c>
      <c r="D21" s="43" t="s">
        <v>33</v>
      </c>
      <c r="E21" s="78"/>
      <c r="F21" s="44">
        <v>79</v>
      </c>
      <c r="G21" s="44"/>
      <c r="H21" s="44"/>
      <c r="I21" s="44"/>
      <c r="J21" s="44"/>
      <c r="K21" s="44"/>
      <c r="L21" s="44"/>
      <c r="M21" s="44"/>
      <c r="V21" s="56" t="s">
        <v>47</v>
      </c>
    </row>
    <row r="22" spans="1:22" ht="17.25" x14ac:dyDescent="0.45">
      <c r="A22" s="46">
        <v>43343</v>
      </c>
      <c r="B22" s="42" t="s">
        <v>84</v>
      </c>
      <c r="C22" s="79" t="s">
        <v>61</v>
      </c>
      <c r="D22" s="43" t="s">
        <v>33</v>
      </c>
      <c r="E22" s="78"/>
      <c r="F22" s="44"/>
      <c r="G22" s="44">
        <v>100</v>
      </c>
      <c r="H22" s="44"/>
      <c r="I22" s="44"/>
      <c r="J22" s="44"/>
      <c r="K22" s="44"/>
      <c r="L22" s="44"/>
      <c r="M22" s="44"/>
      <c r="V22" s="56" t="s">
        <v>48</v>
      </c>
    </row>
    <row r="23" spans="1:22" ht="17.25" x14ac:dyDescent="0.45">
      <c r="A23" s="46">
        <v>43343</v>
      </c>
      <c r="B23" s="42" t="s">
        <v>83</v>
      </c>
      <c r="C23" s="80" t="s">
        <v>53</v>
      </c>
      <c r="D23" s="43" t="s">
        <v>50</v>
      </c>
      <c r="E23" s="78" t="s">
        <v>97</v>
      </c>
      <c r="F23" s="44">
        <v>516.80999999999995</v>
      </c>
      <c r="G23" s="44"/>
      <c r="H23" s="44"/>
      <c r="I23" s="44"/>
      <c r="J23" s="44"/>
      <c r="K23" s="44"/>
      <c r="L23" s="44"/>
      <c r="M23" s="44"/>
    </row>
    <row r="24" spans="1:22" ht="17.25" x14ac:dyDescent="0.45">
      <c r="A24" s="46">
        <v>43343</v>
      </c>
      <c r="B24" s="42" t="s">
        <v>83</v>
      </c>
      <c r="C24" s="79" t="s">
        <v>54</v>
      </c>
      <c r="D24" s="43" t="s">
        <v>50</v>
      </c>
      <c r="E24" s="78" t="s">
        <v>94</v>
      </c>
      <c r="F24" s="44">
        <v>53.52</v>
      </c>
      <c r="G24" s="44"/>
      <c r="H24" s="44"/>
      <c r="I24" s="44"/>
      <c r="J24" s="44"/>
      <c r="K24" s="44"/>
      <c r="L24" s="44"/>
      <c r="M24" s="44"/>
    </row>
    <row r="25" spans="1:22" ht="17.25" x14ac:dyDescent="0.45">
      <c r="A25" s="46">
        <v>43343</v>
      </c>
      <c r="B25" s="42" t="s">
        <v>83</v>
      </c>
      <c r="C25" s="80" t="s">
        <v>95</v>
      </c>
      <c r="D25" s="43" t="s">
        <v>50</v>
      </c>
      <c r="E25" s="78" t="s">
        <v>96</v>
      </c>
      <c r="F25" s="44">
        <v>73.25</v>
      </c>
      <c r="G25" s="44"/>
      <c r="H25" s="44"/>
      <c r="I25" s="44"/>
      <c r="J25" s="44"/>
      <c r="K25" s="44"/>
      <c r="L25" s="44"/>
      <c r="M25" s="44"/>
    </row>
    <row r="26" spans="1:22" ht="17.25" x14ac:dyDescent="0.45">
      <c r="A26" s="46">
        <v>43343</v>
      </c>
      <c r="B26" s="42" t="s">
        <v>83</v>
      </c>
      <c r="C26" s="79" t="s">
        <v>62</v>
      </c>
      <c r="D26" s="43" t="s">
        <v>37</v>
      </c>
      <c r="E26" s="78" t="s">
        <v>98</v>
      </c>
      <c r="F26" s="44">
        <v>21.39</v>
      </c>
      <c r="G26" s="44"/>
      <c r="H26" s="44"/>
      <c r="I26" s="44"/>
      <c r="J26" s="44"/>
      <c r="K26" s="44"/>
      <c r="L26" s="44"/>
      <c r="M26" s="44"/>
    </row>
    <row r="27" spans="1:22" ht="17.25" x14ac:dyDescent="0.45">
      <c r="A27" s="46">
        <v>43347</v>
      </c>
      <c r="B27" s="42" t="s">
        <v>82</v>
      </c>
      <c r="C27" s="80"/>
      <c r="D27" s="43" t="s">
        <v>48</v>
      </c>
      <c r="E27" s="78" t="s">
        <v>106</v>
      </c>
      <c r="F27" s="44">
        <v>27.6</v>
      </c>
      <c r="G27" s="44"/>
      <c r="H27" s="44"/>
      <c r="I27" s="44"/>
      <c r="J27" s="44"/>
      <c r="K27" s="44"/>
      <c r="L27" s="44"/>
      <c r="M27" s="44"/>
    </row>
    <row r="28" spans="1:22" ht="17.25" x14ac:dyDescent="0.45">
      <c r="A28" s="46">
        <v>43348</v>
      </c>
      <c r="B28" s="42" t="s">
        <v>105</v>
      </c>
      <c r="C28" s="79"/>
      <c r="D28" s="43" t="s">
        <v>48</v>
      </c>
      <c r="E28" s="78" t="s">
        <v>107</v>
      </c>
      <c r="F28" s="44"/>
      <c r="G28" s="44">
        <v>27.6</v>
      </c>
      <c r="H28" s="44"/>
      <c r="I28" s="44"/>
      <c r="J28" s="44"/>
      <c r="K28" s="44"/>
      <c r="L28" s="44"/>
      <c r="M28" s="44"/>
    </row>
    <row r="29" spans="1:22" ht="17.25" x14ac:dyDescent="0.45">
      <c r="A29" s="46">
        <v>43350</v>
      </c>
      <c r="B29" s="42" t="s">
        <v>31</v>
      </c>
      <c r="C29" s="79"/>
      <c r="D29" s="43" t="s">
        <v>49</v>
      </c>
      <c r="E29" s="78"/>
      <c r="F29" s="44"/>
      <c r="G29" s="72">
        <v>20</v>
      </c>
      <c r="H29" s="44"/>
      <c r="I29" s="44"/>
      <c r="J29" s="44"/>
      <c r="K29" s="44"/>
      <c r="L29" s="44"/>
      <c r="M29" s="44"/>
    </row>
    <row r="30" spans="1:22" ht="17.25" x14ac:dyDescent="0.45">
      <c r="A30" s="46">
        <v>43350</v>
      </c>
      <c r="B30" s="42" t="s">
        <v>31</v>
      </c>
      <c r="C30" s="79"/>
      <c r="D30" s="43" t="s">
        <v>32</v>
      </c>
      <c r="E30" s="78" t="s">
        <v>109</v>
      </c>
      <c r="F30" s="44"/>
      <c r="G30" s="74">
        <v>750</v>
      </c>
      <c r="H30" s="81"/>
      <c r="I30" s="81"/>
      <c r="J30" s="81"/>
      <c r="K30" s="81"/>
      <c r="L30" s="81"/>
      <c r="M30" s="81"/>
    </row>
    <row r="31" spans="1:22" ht="17.25" x14ac:dyDescent="0.45">
      <c r="A31" s="46">
        <v>43350</v>
      </c>
      <c r="B31" s="42" t="s">
        <v>83</v>
      </c>
      <c r="C31" s="79" t="s">
        <v>110</v>
      </c>
      <c r="D31" s="43" t="s">
        <v>36</v>
      </c>
      <c r="E31" s="78" t="s">
        <v>111</v>
      </c>
      <c r="F31" s="44">
        <v>676</v>
      </c>
      <c r="G31" s="44"/>
      <c r="H31" s="81"/>
      <c r="I31" s="81"/>
      <c r="J31" s="81"/>
      <c r="K31" s="81"/>
      <c r="L31" s="81"/>
      <c r="M31" s="81"/>
    </row>
    <row r="32" spans="1:22" ht="17.25" x14ac:dyDescent="0.45">
      <c r="A32" s="46">
        <v>43353</v>
      </c>
      <c r="B32" s="42" t="s">
        <v>83</v>
      </c>
      <c r="C32" s="79" t="s">
        <v>95</v>
      </c>
      <c r="D32" s="43" t="s">
        <v>42</v>
      </c>
      <c r="E32" s="78" t="s">
        <v>112</v>
      </c>
      <c r="F32" s="44">
        <v>32.68</v>
      </c>
      <c r="G32" s="44"/>
      <c r="H32" s="44"/>
      <c r="I32" s="44"/>
      <c r="J32" s="44"/>
      <c r="K32" s="44"/>
      <c r="L32" s="44"/>
      <c r="M32" s="44"/>
    </row>
    <row r="33" spans="1:13" ht="17.25" x14ac:dyDescent="0.45">
      <c r="A33" s="46">
        <v>43360</v>
      </c>
      <c r="B33" s="42" t="s">
        <v>81</v>
      </c>
      <c r="C33" s="79"/>
      <c r="D33" s="43" t="s">
        <v>33</v>
      </c>
      <c r="E33" s="78"/>
      <c r="F33" s="44"/>
      <c r="G33" s="44">
        <v>800.6</v>
      </c>
      <c r="H33" s="44"/>
      <c r="I33" s="44"/>
      <c r="J33" s="44"/>
      <c r="K33" s="44"/>
      <c r="L33" s="44"/>
      <c r="M33" s="44"/>
    </row>
    <row r="34" spans="1:13" ht="17.25" x14ac:dyDescent="0.45">
      <c r="A34" s="46">
        <v>43362</v>
      </c>
      <c r="B34" s="42" t="s">
        <v>82</v>
      </c>
      <c r="C34" s="79" t="s">
        <v>52</v>
      </c>
      <c r="D34" s="43" t="s">
        <v>33</v>
      </c>
      <c r="E34" s="78"/>
      <c r="F34" s="44">
        <v>652</v>
      </c>
      <c r="G34" s="44"/>
      <c r="H34" s="44"/>
      <c r="I34" s="44"/>
      <c r="J34" s="44"/>
      <c r="K34" s="44"/>
      <c r="L34" s="44"/>
      <c r="M34" s="44"/>
    </row>
    <row r="35" spans="1:13" ht="17.25" x14ac:dyDescent="0.45">
      <c r="A35" s="46">
        <v>43370</v>
      </c>
      <c r="B35" s="42" t="s">
        <v>84</v>
      </c>
      <c r="C35" s="79"/>
      <c r="D35" s="43" t="s">
        <v>103</v>
      </c>
      <c r="E35" s="78" t="s">
        <v>149</v>
      </c>
      <c r="F35" s="44"/>
      <c r="G35" s="44">
        <v>0.97</v>
      </c>
      <c r="H35" s="44"/>
      <c r="I35" s="44"/>
      <c r="J35" s="44"/>
      <c r="K35" s="44"/>
      <c r="L35" s="44"/>
      <c r="M35" s="44"/>
    </row>
    <row r="36" spans="1:13" ht="17.25" x14ac:dyDescent="0.45">
      <c r="A36" s="46">
        <v>43370</v>
      </c>
      <c r="B36" s="42" t="s">
        <v>84</v>
      </c>
      <c r="C36" s="79"/>
      <c r="D36" s="43" t="s">
        <v>103</v>
      </c>
      <c r="E36" s="78" t="s">
        <v>149</v>
      </c>
      <c r="F36" s="44"/>
      <c r="G36" s="44">
        <v>0.01</v>
      </c>
      <c r="H36" s="44"/>
      <c r="I36" s="44"/>
      <c r="J36" s="44"/>
      <c r="K36" s="44"/>
      <c r="L36" s="44"/>
      <c r="M36" s="44"/>
    </row>
    <row r="37" spans="1:13" ht="17.25" x14ac:dyDescent="0.45">
      <c r="A37" s="46">
        <v>43370</v>
      </c>
      <c r="B37" s="42" t="s">
        <v>84</v>
      </c>
      <c r="C37" s="80"/>
      <c r="D37" s="43" t="s">
        <v>103</v>
      </c>
      <c r="E37" s="78" t="s">
        <v>149</v>
      </c>
      <c r="F37" s="44"/>
      <c r="G37" s="44">
        <v>0.01</v>
      </c>
      <c r="H37" s="44"/>
      <c r="I37" s="44"/>
      <c r="J37" s="44"/>
      <c r="K37" s="44"/>
      <c r="L37" s="44"/>
      <c r="M37" s="44"/>
    </row>
    <row r="38" spans="1:13" ht="17.25" x14ac:dyDescent="0.45">
      <c r="A38" s="46">
        <v>43370</v>
      </c>
      <c r="B38" s="42" t="s">
        <v>108</v>
      </c>
      <c r="C38" s="79"/>
      <c r="D38" s="43" t="s">
        <v>103</v>
      </c>
      <c r="E38" s="78" t="s">
        <v>149</v>
      </c>
      <c r="F38" s="44">
        <v>0.01</v>
      </c>
      <c r="G38" s="44"/>
      <c r="H38" s="44"/>
      <c r="I38" s="44"/>
      <c r="J38" s="44"/>
      <c r="K38" s="44"/>
      <c r="L38" s="44"/>
      <c r="M38" s="44"/>
    </row>
    <row r="39" spans="1:13" ht="17.25" x14ac:dyDescent="0.45">
      <c r="A39" s="46">
        <v>43370</v>
      </c>
      <c r="B39" s="42" t="s">
        <v>108</v>
      </c>
      <c r="C39" s="79"/>
      <c r="D39" s="43" t="s">
        <v>103</v>
      </c>
      <c r="E39" s="78" t="s">
        <v>149</v>
      </c>
      <c r="F39" s="44">
        <v>0.01</v>
      </c>
      <c r="G39" s="44"/>
      <c r="H39" s="44"/>
      <c r="I39" s="44"/>
      <c r="J39" s="44"/>
      <c r="K39" s="44"/>
      <c r="L39" s="44"/>
      <c r="M39" s="44"/>
    </row>
    <row r="40" spans="1:13" ht="17.25" x14ac:dyDescent="0.45">
      <c r="A40" s="46">
        <v>43371</v>
      </c>
      <c r="B40" s="42" t="s">
        <v>81</v>
      </c>
      <c r="C40" s="79"/>
      <c r="D40" s="43" t="s">
        <v>33</v>
      </c>
      <c r="E40" s="76"/>
      <c r="F40" s="44"/>
      <c r="G40" s="44">
        <v>212</v>
      </c>
      <c r="H40" s="44"/>
      <c r="I40" s="44"/>
      <c r="J40" s="44"/>
      <c r="K40" s="44"/>
      <c r="L40" s="44"/>
      <c r="M40" s="44"/>
    </row>
    <row r="41" spans="1:13" ht="17.25" x14ac:dyDescent="0.45">
      <c r="A41" s="46">
        <v>43371</v>
      </c>
      <c r="B41" s="42" t="s">
        <v>84</v>
      </c>
      <c r="C41" s="80" t="s">
        <v>61</v>
      </c>
      <c r="D41" s="43" t="s">
        <v>33</v>
      </c>
      <c r="E41" s="78"/>
      <c r="F41" s="44"/>
      <c r="G41" s="44">
        <v>75</v>
      </c>
      <c r="H41" s="44"/>
      <c r="I41" s="44"/>
      <c r="J41" s="44"/>
      <c r="K41" s="44"/>
      <c r="L41" s="44"/>
      <c r="M41" s="44"/>
    </row>
    <row r="42" spans="1:13" ht="17.25" x14ac:dyDescent="0.45">
      <c r="A42" s="46">
        <v>43374</v>
      </c>
      <c r="B42" s="42"/>
      <c r="C42" s="79" t="s">
        <v>52</v>
      </c>
      <c r="D42" s="43" t="s">
        <v>33</v>
      </c>
      <c r="E42" s="78"/>
      <c r="F42" s="44">
        <v>162</v>
      </c>
      <c r="G42" s="44"/>
      <c r="H42" s="44"/>
      <c r="I42" s="44"/>
      <c r="J42" s="44"/>
      <c r="K42" s="44"/>
      <c r="L42" s="44"/>
      <c r="M42" s="44"/>
    </row>
    <row r="43" spans="1:13" ht="17.25" x14ac:dyDescent="0.45">
      <c r="A43" s="46">
        <v>43375</v>
      </c>
      <c r="B43" s="42"/>
      <c r="C43" s="75"/>
      <c r="D43" s="43" t="s">
        <v>33</v>
      </c>
      <c r="E43" s="76" t="s">
        <v>115</v>
      </c>
      <c r="F43" s="44"/>
      <c r="G43" s="72">
        <v>74.599999999999994</v>
      </c>
      <c r="H43" s="44"/>
      <c r="I43" s="44"/>
      <c r="J43" s="44"/>
      <c r="K43" s="44"/>
      <c r="L43" s="44"/>
      <c r="M43" s="44"/>
    </row>
    <row r="44" spans="1:13" ht="17.25" x14ac:dyDescent="0.45">
      <c r="A44" s="46">
        <v>43375</v>
      </c>
      <c r="B44" s="42"/>
      <c r="C44" s="75"/>
      <c r="D44" s="43" t="s">
        <v>103</v>
      </c>
      <c r="E44" s="76" t="s">
        <v>115</v>
      </c>
      <c r="F44" s="44"/>
      <c r="G44" s="74">
        <v>1.4</v>
      </c>
      <c r="H44" s="81"/>
      <c r="I44" s="81"/>
      <c r="J44" s="81"/>
      <c r="K44" s="81"/>
      <c r="L44" s="81"/>
      <c r="M44" s="81"/>
    </row>
    <row r="45" spans="1:13" ht="17.25" x14ac:dyDescent="0.45">
      <c r="A45" s="46">
        <v>43375</v>
      </c>
      <c r="B45" s="42"/>
      <c r="C45" s="79"/>
      <c r="D45" s="43" t="s">
        <v>33</v>
      </c>
      <c r="E45" s="78"/>
      <c r="F45" s="44"/>
      <c r="G45" s="44">
        <v>74.5</v>
      </c>
      <c r="H45" s="81"/>
      <c r="I45" s="81"/>
      <c r="J45" s="81"/>
      <c r="K45" s="81"/>
      <c r="L45" s="81"/>
      <c r="M45" s="81"/>
    </row>
    <row r="46" spans="1:13" ht="17.25" x14ac:dyDescent="0.45">
      <c r="A46" s="46">
        <v>43376</v>
      </c>
      <c r="B46" s="42"/>
      <c r="C46" s="80" t="s">
        <v>52</v>
      </c>
      <c r="D46" s="43" t="s">
        <v>33</v>
      </c>
      <c r="E46" s="78"/>
      <c r="F46" s="44">
        <v>100.5</v>
      </c>
      <c r="G46" s="44"/>
      <c r="H46" s="44"/>
      <c r="I46" s="44"/>
      <c r="J46" s="44"/>
      <c r="K46" s="44"/>
      <c r="L46" s="44"/>
      <c r="M46" s="44"/>
    </row>
    <row r="47" spans="1:13" ht="17.25" x14ac:dyDescent="0.45">
      <c r="A47" s="46">
        <v>43378</v>
      </c>
      <c r="B47" s="42"/>
      <c r="C47" s="3" t="s">
        <v>113</v>
      </c>
      <c r="D47" s="43" t="s">
        <v>42</v>
      </c>
      <c r="E47" s="43" t="s">
        <v>116</v>
      </c>
      <c r="F47" s="44">
        <v>26.73</v>
      </c>
      <c r="G47" s="44"/>
      <c r="H47" s="44"/>
      <c r="I47" s="44"/>
      <c r="J47" s="44"/>
      <c r="K47" s="44"/>
      <c r="L47" s="44"/>
      <c r="M47" s="44"/>
    </row>
    <row r="48" spans="1:13" ht="17.25" x14ac:dyDescent="0.45">
      <c r="A48" s="46">
        <v>43378</v>
      </c>
      <c r="B48" s="42"/>
      <c r="C48" s="3" t="s">
        <v>114</v>
      </c>
      <c r="D48" s="43" t="s">
        <v>42</v>
      </c>
      <c r="E48" s="43" t="s">
        <v>117</v>
      </c>
      <c r="F48" s="44">
        <v>200</v>
      </c>
      <c r="G48" s="44"/>
      <c r="H48" s="44"/>
      <c r="I48" s="44"/>
      <c r="J48" s="44"/>
      <c r="K48" s="44"/>
      <c r="L48" s="44"/>
      <c r="M48" s="44"/>
    </row>
    <row r="49" spans="1:13" ht="17.25" x14ac:dyDescent="0.45">
      <c r="A49" s="46">
        <v>43378</v>
      </c>
      <c r="B49" s="42"/>
      <c r="C49" s="3" t="s">
        <v>95</v>
      </c>
      <c r="D49" s="43" t="s">
        <v>46</v>
      </c>
      <c r="E49" s="43" t="s">
        <v>118</v>
      </c>
      <c r="F49" s="44">
        <v>43.55</v>
      </c>
      <c r="G49" s="44"/>
      <c r="H49" s="44"/>
      <c r="I49" s="44"/>
      <c r="J49" s="44"/>
      <c r="K49" s="44"/>
      <c r="L49" s="44"/>
      <c r="M49" s="44"/>
    </row>
    <row r="50" spans="1:13" ht="17.25" x14ac:dyDescent="0.45">
      <c r="A50" s="46">
        <v>43383</v>
      </c>
      <c r="B50" s="42" t="s">
        <v>81</v>
      </c>
      <c r="C50" s="3"/>
      <c r="D50" s="43" t="s">
        <v>33</v>
      </c>
      <c r="E50" s="43"/>
      <c r="F50" s="44"/>
      <c r="G50" s="44">
        <v>104</v>
      </c>
      <c r="H50" s="44"/>
      <c r="I50" s="44"/>
      <c r="J50" s="44"/>
      <c r="K50" s="44"/>
      <c r="L50" s="44"/>
      <c r="M50" s="44"/>
    </row>
    <row r="51" spans="1:13" ht="17.25" x14ac:dyDescent="0.45">
      <c r="A51" s="46">
        <v>43384</v>
      </c>
      <c r="B51" s="42" t="s">
        <v>82</v>
      </c>
      <c r="C51" s="3" t="s">
        <v>52</v>
      </c>
      <c r="D51" s="43" t="s">
        <v>33</v>
      </c>
      <c r="E51" s="43"/>
      <c r="F51" s="44">
        <v>79</v>
      </c>
      <c r="G51" s="44"/>
      <c r="H51" s="44"/>
      <c r="I51" s="44"/>
      <c r="J51" s="44"/>
      <c r="K51" s="44"/>
      <c r="L51" s="44"/>
      <c r="M51" s="44"/>
    </row>
    <row r="52" spans="1:13" ht="17.25" x14ac:dyDescent="0.45">
      <c r="A52" s="46">
        <v>43384</v>
      </c>
      <c r="B52" s="42" t="s">
        <v>82</v>
      </c>
      <c r="C52" s="3" t="s">
        <v>52</v>
      </c>
      <c r="D52" s="43" t="s">
        <v>33</v>
      </c>
      <c r="E52" s="43"/>
      <c r="F52" s="44">
        <v>49.5</v>
      </c>
      <c r="G52" s="44"/>
      <c r="H52" s="44"/>
      <c r="I52" s="44"/>
      <c r="J52" s="44"/>
      <c r="K52" s="44"/>
      <c r="L52" s="44"/>
      <c r="M52" s="44"/>
    </row>
    <row r="53" spans="1:13" ht="17.25" x14ac:dyDescent="0.45">
      <c r="A53" s="46">
        <v>43388</v>
      </c>
      <c r="B53" s="42" t="s">
        <v>83</v>
      </c>
      <c r="C53" s="3" t="s">
        <v>119</v>
      </c>
      <c r="D53" s="43" t="s">
        <v>35</v>
      </c>
      <c r="E53" s="43" t="s">
        <v>120</v>
      </c>
      <c r="F53" s="44">
        <v>641.17999999999995</v>
      </c>
      <c r="G53" s="44"/>
      <c r="H53" s="44"/>
      <c r="I53" s="44"/>
      <c r="J53" s="44"/>
      <c r="K53" s="44"/>
      <c r="L53" s="44"/>
      <c r="M53" s="44"/>
    </row>
    <row r="54" spans="1:13" ht="17.25" x14ac:dyDescent="0.45">
      <c r="A54" s="46">
        <v>43399</v>
      </c>
      <c r="B54" s="42" t="s">
        <v>121</v>
      </c>
      <c r="C54" s="43" t="s">
        <v>61</v>
      </c>
      <c r="D54" s="43" t="s">
        <v>33</v>
      </c>
      <c r="E54" s="43"/>
      <c r="F54" s="44"/>
      <c r="G54" s="44">
        <v>25</v>
      </c>
      <c r="H54" s="44"/>
      <c r="I54" s="44"/>
      <c r="J54" s="44"/>
      <c r="K54" s="44"/>
      <c r="L54" s="44"/>
      <c r="M54" s="44"/>
    </row>
    <row r="55" spans="1:13" ht="17.25" x14ac:dyDescent="0.45">
      <c r="A55" s="46">
        <v>43402</v>
      </c>
      <c r="B55" s="42" t="s">
        <v>83</v>
      </c>
      <c r="C55" s="43" t="s">
        <v>123</v>
      </c>
      <c r="D55" s="43" t="s">
        <v>35</v>
      </c>
      <c r="E55" s="43" t="s">
        <v>124</v>
      </c>
      <c r="F55" s="44">
        <v>96</v>
      </c>
      <c r="G55" s="44"/>
      <c r="H55" s="44"/>
      <c r="I55" s="44"/>
      <c r="J55" s="44"/>
      <c r="K55" s="44"/>
      <c r="L55" s="44"/>
      <c r="M55" s="44"/>
    </row>
    <row r="56" spans="1:13" ht="17.25" x14ac:dyDescent="0.45">
      <c r="A56" s="46">
        <v>43404</v>
      </c>
      <c r="B56" s="42" t="s">
        <v>83</v>
      </c>
      <c r="C56" s="43" t="s">
        <v>125</v>
      </c>
      <c r="D56" s="43" t="s">
        <v>35</v>
      </c>
      <c r="E56" s="43" t="s">
        <v>127</v>
      </c>
      <c r="F56" s="44">
        <v>36</v>
      </c>
      <c r="G56" s="44"/>
      <c r="H56" s="44"/>
      <c r="I56" s="44"/>
      <c r="J56" s="44"/>
      <c r="K56" s="44"/>
      <c r="L56" s="44"/>
      <c r="M56" s="44"/>
    </row>
    <row r="57" spans="1:13" ht="17.25" x14ac:dyDescent="0.45">
      <c r="A57" s="46">
        <v>43404</v>
      </c>
      <c r="B57" s="42" t="s">
        <v>83</v>
      </c>
      <c r="C57" s="43" t="s">
        <v>60</v>
      </c>
      <c r="D57" s="43" t="s">
        <v>46</v>
      </c>
      <c r="E57" s="43" t="s">
        <v>128</v>
      </c>
      <c r="F57" s="44">
        <v>108.96</v>
      </c>
      <c r="G57" s="44"/>
      <c r="H57" s="44"/>
      <c r="I57" s="44"/>
      <c r="J57" s="44"/>
      <c r="K57" s="44"/>
      <c r="L57" s="44"/>
      <c r="M57" s="44"/>
    </row>
    <row r="58" spans="1:13" ht="17.25" x14ac:dyDescent="0.45">
      <c r="A58" s="46">
        <v>43404</v>
      </c>
      <c r="B58" s="42" t="s">
        <v>83</v>
      </c>
      <c r="C58" s="43" t="s">
        <v>126</v>
      </c>
      <c r="D58" s="43" t="s">
        <v>46</v>
      </c>
      <c r="E58" s="43" t="s">
        <v>129</v>
      </c>
      <c r="F58" s="44">
        <v>40</v>
      </c>
      <c r="G58" s="44"/>
      <c r="H58" s="44"/>
      <c r="I58" s="44"/>
      <c r="J58" s="44"/>
      <c r="K58" s="44"/>
      <c r="L58" s="44"/>
      <c r="M58" s="44"/>
    </row>
    <row r="59" spans="1:13" ht="17.25" x14ac:dyDescent="0.45">
      <c r="A59" s="46">
        <v>43405</v>
      </c>
      <c r="B59" s="42" t="s">
        <v>81</v>
      </c>
      <c r="C59" s="3"/>
      <c r="D59" s="43" t="s">
        <v>33</v>
      </c>
      <c r="E59" s="43"/>
      <c r="F59" s="44"/>
      <c r="G59" s="44">
        <v>149</v>
      </c>
      <c r="H59" s="44"/>
      <c r="I59" s="44"/>
      <c r="J59" s="44"/>
      <c r="K59" s="44"/>
      <c r="L59" s="44"/>
      <c r="M59" s="44"/>
    </row>
    <row r="60" spans="1:13" ht="17.25" x14ac:dyDescent="0.45">
      <c r="A60" s="46">
        <v>43409</v>
      </c>
      <c r="B60" s="42" t="s">
        <v>82</v>
      </c>
      <c r="C60" s="3" t="s">
        <v>52</v>
      </c>
      <c r="D60" s="43" t="s">
        <v>33</v>
      </c>
      <c r="E60" s="43"/>
      <c r="F60" s="44">
        <v>99</v>
      </c>
      <c r="G60" s="44"/>
      <c r="H60" s="44"/>
      <c r="I60" s="44"/>
      <c r="J60" s="44"/>
      <c r="K60" s="44"/>
      <c r="L60" s="44"/>
      <c r="M60" s="44"/>
    </row>
    <row r="61" spans="1:13" ht="17.25" x14ac:dyDescent="0.45">
      <c r="A61" s="46">
        <v>43424</v>
      </c>
      <c r="B61" s="42" t="s">
        <v>81</v>
      </c>
      <c r="C61" s="3"/>
      <c r="D61" s="43" t="s">
        <v>33</v>
      </c>
      <c r="E61" s="43"/>
      <c r="F61" s="44"/>
      <c r="G61" s="44">
        <v>104</v>
      </c>
      <c r="H61" s="44"/>
      <c r="I61" s="44"/>
      <c r="J61" s="44"/>
      <c r="K61" s="44"/>
      <c r="L61" s="44"/>
      <c r="M61" s="44"/>
    </row>
    <row r="62" spans="1:13" ht="17.25" x14ac:dyDescent="0.45">
      <c r="A62" s="46">
        <v>43425</v>
      </c>
      <c r="B62" s="42" t="s">
        <v>83</v>
      </c>
      <c r="C62" s="3" t="s">
        <v>130</v>
      </c>
      <c r="D62" s="43" t="s">
        <v>41</v>
      </c>
      <c r="E62" s="43" t="s">
        <v>131</v>
      </c>
      <c r="F62" s="44">
        <v>30</v>
      </c>
      <c r="G62" s="44"/>
      <c r="H62" s="44"/>
      <c r="I62" s="44"/>
      <c r="J62" s="44"/>
      <c r="K62" s="44"/>
      <c r="L62" s="44"/>
      <c r="M62" s="44"/>
    </row>
    <row r="63" spans="1:13" ht="17.25" x14ac:dyDescent="0.45">
      <c r="A63" s="46">
        <v>43427</v>
      </c>
      <c r="B63" s="42" t="s">
        <v>83</v>
      </c>
      <c r="C63" s="3" t="s">
        <v>132</v>
      </c>
      <c r="D63" s="43" t="s">
        <v>46</v>
      </c>
      <c r="E63" s="43" t="s">
        <v>134</v>
      </c>
      <c r="F63" s="44">
        <v>26.16</v>
      </c>
      <c r="G63" s="44"/>
      <c r="H63" s="44"/>
      <c r="I63" s="44"/>
      <c r="J63" s="44"/>
      <c r="K63" s="44"/>
      <c r="L63" s="44"/>
      <c r="M63" s="44"/>
    </row>
    <row r="64" spans="1:13" ht="17.25" x14ac:dyDescent="0.45">
      <c r="A64" s="46">
        <v>43427</v>
      </c>
      <c r="B64" s="42" t="s">
        <v>31</v>
      </c>
      <c r="C64" s="3"/>
      <c r="D64" s="43" t="s">
        <v>32</v>
      </c>
      <c r="E64" s="43" t="s">
        <v>133</v>
      </c>
      <c r="F64" s="44"/>
      <c r="G64" s="44">
        <v>125</v>
      </c>
      <c r="H64" s="44"/>
      <c r="I64" s="44"/>
      <c r="J64" s="44"/>
      <c r="K64" s="44"/>
      <c r="L64" s="44"/>
      <c r="M64" s="44"/>
    </row>
    <row r="65" spans="1:13" ht="17.25" x14ac:dyDescent="0.45">
      <c r="A65" s="46">
        <v>43433</v>
      </c>
      <c r="B65" s="42" t="s">
        <v>81</v>
      </c>
      <c r="C65" s="3"/>
      <c r="D65" s="43" t="s">
        <v>33</v>
      </c>
      <c r="E65" s="43"/>
      <c r="F65" s="44"/>
      <c r="G65" s="44">
        <v>74.400000000000006</v>
      </c>
      <c r="H65" s="44"/>
      <c r="I65" s="44"/>
      <c r="J65" s="44"/>
      <c r="K65" s="44"/>
      <c r="L65" s="44"/>
      <c r="M65" s="44"/>
    </row>
    <row r="66" spans="1:13" ht="17.25" x14ac:dyDescent="0.45">
      <c r="A66" s="46">
        <v>43433</v>
      </c>
      <c r="B66" s="42" t="s">
        <v>83</v>
      </c>
      <c r="C66" s="3" t="s">
        <v>135</v>
      </c>
      <c r="D66" s="43" t="s">
        <v>40</v>
      </c>
      <c r="E66" s="43" t="s">
        <v>136</v>
      </c>
      <c r="F66" s="44">
        <v>1943.52</v>
      </c>
      <c r="G66" s="44"/>
      <c r="H66" s="44"/>
      <c r="I66" s="44"/>
      <c r="J66" s="44"/>
      <c r="K66" s="44"/>
      <c r="L66" s="44"/>
      <c r="M66" s="44"/>
    </row>
    <row r="67" spans="1:13" ht="17.25" x14ac:dyDescent="0.45">
      <c r="A67" s="46">
        <v>43434</v>
      </c>
      <c r="B67" s="42" t="s">
        <v>84</v>
      </c>
      <c r="C67" s="3" t="s">
        <v>61</v>
      </c>
      <c r="D67" s="43" t="s">
        <v>33</v>
      </c>
      <c r="E67" s="43"/>
      <c r="F67" s="44"/>
      <c r="G67" s="44">
        <v>25</v>
      </c>
      <c r="H67" s="44"/>
      <c r="I67" s="44"/>
      <c r="J67" s="44"/>
      <c r="K67" s="44"/>
      <c r="L67" s="44"/>
      <c r="M67" s="44"/>
    </row>
    <row r="68" spans="1:13" ht="17.25" x14ac:dyDescent="0.45">
      <c r="A68" s="46">
        <v>43437</v>
      </c>
      <c r="B68" s="42" t="s">
        <v>31</v>
      </c>
      <c r="C68" s="3"/>
      <c r="D68" s="43" t="s">
        <v>40</v>
      </c>
      <c r="E68" s="43" t="s">
        <v>137</v>
      </c>
      <c r="F68" s="44"/>
      <c r="G68" s="44">
        <v>2265</v>
      </c>
      <c r="H68" s="44"/>
      <c r="I68" s="44"/>
      <c r="J68" s="44"/>
      <c r="K68" s="44"/>
      <c r="L68" s="44"/>
      <c r="M68" s="44"/>
    </row>
    <row r="69" spans="1:13" ht="17.25" x14ac:dyDescent="0.45">
      <c r="A69" s="46">
        <v>43437</v>
      </c>
      <c r="B69" s="42" t="s">
        <v>84</v>
      </c>
      <c r="C69" s="3"/>
      <c r="D69" s="43" t="s">
        <v>33</v>
      </c>
      <c r="E69" s="43" t="s">
        <v>138</v>
      </c>
      <c r="F69" s="44"/>
      <c r="G69" s="44">
        <v>74.400000000000006</v>
      </c>
      <c r="H69" s="44"/>
      <c r="I69" s="44"/>
      <c r="J69" s="44"/>
      <c r="K69" s="44"/>
      <c r="L69" s="44"/>
      <c r="M69" s="44"/>
    </row>
    <row r="70" spans="1:13" ht="17.25" x14ac:dyDescent="0.45">
      <c r="A70" s="46">
        <v>43437</v>
      </c>
      <c r="B70" s="42" t="s">
        <v>82</v>
      </c>
      <c r="C70" s="3" t="s">
        <v>148</v>
      </c>
      <c r="D70" s="43" t="s">
        <v>33</v>
      </c>
      <c r="E70" s="43"/>
      <c r="F70" s="44">
        <v>49.5</v>
      </c>
      <c r="G70" s="44"/>
      <c r="H70" s="44"/>
      <c r="I70" s="44"/>
      <c r="J70" s="44"/>
      <c r="K70" s="44"/>
      <c r="L70" s="44"/>
      <c r="M70" s="44"/>
    </row>
    <row r="71" spans="1:13" ht="17.25" x14ac:dyDescent="0.45">
      <c r="A71" s="46">
        <v>43445</v>
      </c>
      <c r="B71" s="42" t="s">
        <v>81</v>
      </c>
      <c r="C71" s="3"/>
      <c r="D71" s="43" t="s">
        <v>33</v>
      </c>
      <c r="E71" s="43"/>
      <c r="F71" s="44"/>
      <c r="G71" s="44">
        <v>74.5</v>
      </c>
      <c r="H71" s="44"/>
      <c r="I71" s="44"/>
      <c r="J71" s="44"/>
      <c r="K71" s="44"/>
      <c r="L71" s="44"/>
      <c r="M71" s="44"/>
    </row>
    <row r="72" spans="1:13" ht="17.25" x14ac:dyDescent="0.45">
      <c r="A72" s="46">
        <v>43446</v>
      </c>
      <c r="B72" s="42" t="s">
        <v>82</v>
      </c>
      <c r="C72" s="3" t="s">
        <v>148</v>
      </c>
      <c r="D72" s="43" t="s">
        <v>33</v>
      </c>
      <c r="E72" s="43"/>
      <c r="F72" s="44">
        <v>99</v>
      </c>
      <c r="G72" s="44"/>
      <c r="H72" s="44"/>
      <c r="I72" s="44"/>
      <c r="J72" s="44"/>
      <c r="K72" s="44"/>
      <c r="L72" s="44"/>
      <c r="M72" s="44"/>
    </row>
    <row r="73" spans="1:13" ht="17.25" x14ac:dyDescent="0.45">
      <c r="A73" s="46">
        <v>43480</v>
      </c>
      <c r="B73" s="42" t="s">
        <v>31</v>
      </c>
      <c r="C73" s="3"/>
      <c r="D73" s="43" t="s">
        <v>33</v>
      </c>
      <c r="E73" s="43"/>
      <c r="F73" s="44"/>
      <c r="G73" s="44">
        <v>104</v>
      </c>
      <c r="H73" s="44"/>
      <c r="I73" s="44"/>
      <c r="J73" s="44"/>
      <c r="K73" s="44"/>
      <c r="L73" s="44"/>
      <c r="M73" s="44"/>
    </row>
    <row r="74" spans="1:13" ht="17.25" x14ac:dyDescent="0.45">
      <c r="A74" s="46">
        <v>43481</v>
      </c>
      <c r="B74" s="42" t="s">
        <v>82</v>
      </c>
      <c r="C74" s="3" t="s">
        <v>148</v>
      </c>
      <c r="D74" s="43" t="s">
        <v>33</v>
      </c>
      <c r="E74" s="43"/>
      <c r="F74" s="44">
        <v>79</v>
      </c>
      <c r="G74" s="44"/>
      <c r="H74" s="44"/>
      <c r="I74" s="44"/>
      <c r="J74" s="44"/>
      <c r="K74" s="44"/>
      <c r="L74" s="44"/>
      <c r="M74" s="44"/>
    </row>
    <row r="75" spans="1:13" ht="17.25" x14ac:dyDescent="0.45">
      <c r="A75" s="46">
        <v>43483</v>
      </c>
      <c r="B75" s="42" t="s">
        <v>83</v>
      </c>
      <c r="C75" s="3" t="s">
        <v>113</v>
      </c>
      <c r="D75" s="43" t="s">
        <v>40</v>
      </c>
      <c r="E75" s="43"/>
      <c r="F75" s="44">
        <v>125</v>
      </c>
      <c r="G75" s="44"/>
      <c r="H75" s="44"/>
      <c r="I75" s="44"/>
      <c r="J75" s="44"/>
      <c r="K75" s="44"/>
      <c r="L75" s="44"/>
      <c r="M75" s="44"/>
    </row>
    <row r="76" spans="1:13" ht="17.25" x14ac:dyDescent="0.45">
      <c r="A76" s="46">
        <v>43483</v>
      </c>
      <c r="B76" s="42" t="s">
        <v>83</v>
      </c>
      <c r="C76" s="3" t="s">
        <v>139</v>
      </c>
      <c r="D76" s="43" t="s">
        <v>33</v>
      </c>
      <c r="E76" s="43"/>
      <c r="F76" s="44">
        <v>104</v>
      </c>
      <c r="G76" s="44"/>
      <c r="H76" s="44"/>
      <c r="I76" s="44"/>
      <c r="J76" s="44"/>
      <c r="K76" s="44"/>
      <c r="L76" s="44"/>
      <c r="M76" s="44"/>
    </row>
    <row r="77" spans="1:13" ht="17.25" x14ac:dyDescent="0.45">
      <c r="A77" s="46">
        <v>43493</v>
      </c>
      <c r="B77" s="42" t="s">
        <v>81</v>
      </c>
      <c r="C77" s="3"/>
      <c r="D77" s="43" t="s">
        <v>33</v>
      </c>
      <c r="E77" s="43"/>
      <c r="F77" s="44"/>
      <c r="G77" s="44">
        <v>104</v>
      </c>
      <c r="H77" s="44"/>
      <c r="I77" s="44"/>
      <c r="J77" s="44"/>
      <c r="K77" s="44"/>
      <c r="L77" s="44"/>
      <c r="M77" s="44"/>
    </row>
    <row r="78" spans="1:13" ht="17.25" x14ac:dyDescent="0.45">
      <c r="A78" s="46">
        <v>43494</v>
      </c>
      <c r="B78" s="42" t="s">
        <v>82</v>
      </c>
      <c r="C78" s="3" t="s">
        <v>148</v>
      </c>
      <c r="D78" s="43" t="s">
        <v>33</v>
      </c>
      <c r="E78" s="43"/>
      <c r="F78" s="44">
        <v>79</v>
      </c>
      <c r="G78" s="44"/>
      <c r="H78" s="44"/>
      <c r="I78" s="44"/>
      <c r="J78" s="44"/>
      <c r="K78" s="44"/>
      <c r="L78" s="44"/>
      <c r="M78" s="44"/>
    </row>
    <row r="79" spans="1:13" ht="17.25" x14ac:dyDescent="0.45">
      <c r="A79" s="46">
        <v>43503</v>
      </c>
      <c r="B79" s="42" t="s">
        <v>81</v>
      </c>
      <c r="C79" s="3"/>
      <c r="D79" s="43" t="s">
        <v>33</v>
      </c>
      <c r="E79" s="43"/>
      <c r="F79" s="44"/>
      <c r="G79" s="44">
        <v>104</v>
      </c>
      <c r="H79" s="44"/>
      <c r="I79" s="44"/>
      <c r="J79" s="44"/>
      <c r="K79" s="44"/>
      <c r="L79" s="44"/>
      <c r="M79" s="44"/>
    </row>
    <row r="80" spans="1:13" ht="17.25" x14ac:dyDescent="0.45">
      <c r="A80" s="46">
        <v>43507</v>
      </c>
      <c r="B80" s="42" t="s">
        <v>82</v>
      </c>
      <c r="C80" s="3" t="s">
        <v>148</v>
      </c>
      <c r="D80" s="43" t="s">
        <v>33</v>
      </c>
      <c r="E80" s="43"/>
      <c r="F80" s="44">
        <v>79</v>
      </c>
      <c r="G80" s="44"/>
      <c r="H80" s="44"/>
      <c r="I80" s="44"/>
      <c r="J80" s="44"/>
      <c r="K80" s="44"/>
      <c r="L80" s="44"/>
      <c r="M80" s="44"/>
    </row>
    <row r="81" spans="1:13" ht="17.25" x14ac:dyDescent="0.45">
      <c r="A81" s="46">
        <v>43518</v>
      </c>
      <c r="B81" s="42" t="s">
        <v>84</v>
      </c>
      <c r="C81" s="3" t="s">
        <v>138</v>
      </c>
      <c r="D81" s="43" t="s">
        <v>33</v>
      </c>
      <c r="E81" s="43" t="s">
        <v>140</v>
      </c>
      <c r="F81" s="44"/>
      <c r="G81" s="44">
        <v>74.400000000000006</v>
      </c>
      <c r="H81" s="44"/>
      <c r="I81" s="44"/>
      <c r="J81" s="44"/>
      <c r="K81" s="44"/>
      <c r="L81" s="44"/>
      <c r="M81" s="44"/>
    </row>
    <row r="82" spans="1:13" ht="17.25" x14ac:dyDescent="0.45">
      <c r="A82" s="46">
        <v>43518</v>
      </c>
      <c r="B82" s="42" t="s">
        <v>82</v>
      </c>
      <c r="C82" s="3" t="s">
        <v>148</v>
      </c>
      <c r="D82" s="43" t="s">
        <v>33</v>
      </c>
      <c r="E82" s="43"/>
      <c r="F82" s="44">
        <v>49.5</v>
      </c>
      <c r="G82" s="44"/>
      <c r="H82" s="44"/>
      <c r="I82" s="44"/>
      <c r="J82" s="44"/>
      <c r="K82" s="44"/>
      <c r="L82" s="44"/>
      <c r="M82" s="44"/>
    </row>
    <row r="83" spans="1:13" ht="17.25" x14ac:dyDescent="0.45">
      <c r="A83" s="46">
        <v>43521</v>
      </c>
      <c r="B83" s="42" t="s">
        <v>83</v>
      </c>
      <c r="C83" s="3" t="s">
        <v>140</v>
      </c>
      <c r="D83" s="43" t="s">
        <v>33</v>
      </c>
      <c r="E83" s="43" t="s">
        <v>141</v>
      </c>
      <c r="F83" s="44">
        <v>76.5</v>
      </c>
      <c r="G83" s="44"/>
      <c r="H83" s="44"/>
      <c r="I83" s="44"/>
      <c r="J83" s="44"/>
      <c r="K83" s="44"/>
      <c r="L83" s="44"/>
      <c r="M83" s="44"/>
    </row>
    <row r="84" spans="1:13" ht="17.25" x14ac:dyDescent="0.45">
      <c r="A84" s="46">
        <v>43528</v>
      </c>
      <c r="B84" s="42" t="s">
        <v>81</v>
      </c>
      <c r="C84" s="3"/>
      <c r="D84" s="43" t="s">
        <v>33</v>
      </c>
      <c r="E84" s="43" t="s">
        <v>145</v>
      </c>
      <c r="F84" s="44"/>
      <c r="G84" s="44">
        <v>104</v>
      </c>
      <c r="H84" s="44"/>
      <c r="I84" s="44"/>
      <c r="J84" s="44"/>
      <c r="K84" s="44"/>
      <c r="L84" s="44"/>
      <c r="M84" s="44"/>
    </row>
    <row r="85" spans="1:13" ht="17.25" x14ac:dyDescent="0.45">
      <c r="A85" s="46">
        <v>43528</v>
      </c>
      <c r="B85" s="42" t="s">
        <v>83</v>
      </c>
      <c r="C85" s="3" t="s">
        <v>126</v>
      </c>
      <c r="D85" s="43" t="s">
        <v>47</v>
      </c>
      <c r="E85" s="43" t="s">
        <v>142</v>
      </c>
      <c r="F85" s="44">
        <v>99.05</v>
      </c>
      <c r="G85" s="44"/>
      <c r="H85" s="44"/>
      <c r="I85" s="44"/>
      <c r="J85" s="44"/>
      <c r="K85" s="44"/>
      <c r="L85" s="44"/>
      <c r="M85" s="44"/>
    </row>
    <row r="86" spans="1:13" ht="17.25" x14ac:dyDescent="0.45">
      <c r="A86" s="46">
        <v>43528</v>
      </c>
      <c r="B86" s="42" t="s">
        <v>83</v>
      </c>
      <c r="C86" s="3" t="s">
        <v>143</v>
      </c>
      <c r="D86" s="43" t="s">
        <v>42</v>
      </c>
      <c r="E86" s="43" t="s">
        <v>144</v>
      </c>
      <c r="F86" s="44">
        <v>46.13</v>
      </c>
      <c r="G86" s="44"/>
      <c r="H86" s="44"/>
      <c r="I86" s="44"/>
      <c r="J86" s="44"/>
      <c r="K86" s="44"/>
      <c r="L86" s="44"/>
      <c r="M86" s="44"/>
    </row>
    <row r="87" spans="1:13" ht="17.25" x14ac:dyDescent="0.45">
      <c r="A87" s="46">
        <v>43550</v>
      </c>
      <c r="B87" s="42" t="s">
        <v>82</v>
      </c>
      <c r="C87" s="3" t="s">
        <v>148</v>
      </c>
      <c r="D87" s="43" t="s">
        <v>33</v>
      </c>
      <c r="E87" s="43" t="s">
        <v>145</v>
      </c>
      <c r="F87" s="44">
        <v>79</v>
      </c>
      <c r="G87" s="44"/>
      <c r="H87" s="44"/>
      <c r="I87" s="44"/>
      <c r="J87" s="44"/>
      <c r="K87" s="44"/>
      <c r="L87" s="44"/>
      <c r="M87" s="44"/>
    </row>
    <row r="88" spans="1:13" ht="17.25" x14ac:dyDescent="0.45">
      <c r="A88" s="46">
        <v>43552</v>
      </c>
      <c r="B88" s="42" t="s">
        <v>83</v>
      </c>
      <c r="C88" s="3" t="s">
        <v>126</v>
      </c>
      <c r="D88" s="43" t="s">
        <v>46</v>
      </c>
      <c r="E88" s="43" t="s">
        <v>146</v>
      </c>
      <c r="F88" s="44">
        <v>125.6</v>
      </c>
      <c r="G88" s="44"/>
      <c r="H88" s="44"/>
      <c r="I88" s="44"/>
      <c r="J88" s="44"/>
      <c r="K88" s="44"/>
      <c r="L88" s="44"/>
      <c r="M88" s="44"/>
    </row>
    <row r="89" spans="1:13" ht="17.25" x14ac:dyDescent="0.45">
      <c r="A89" s="46">
        <v>43552</v>
      </c>
      <c r="B89" s="42" t="s">
        <v>83</v>
      </c>
      <c r="C89" s="3" t="s">
        <v>95</v>
      </c>
      <c r="D89" s="43" t="s">
        <v>42</v>
      </c>
      <c r="E89" s="43" t="s">
        <v>147</v>
      </c>
      <c r="F89" s="44">
        <v>250</v>
      </c>
      <c r="G89" s="44"/>
      <c r="H89" s="44"/>
      <c r="I89" s="44"/>
      <c r="J89" s="44"/>
      <c r="K89" s="44"/>
      <c r="L89" s="44"/>
      <c r="M89" s="44"/>
    </row>
    <row r="90" spans="1:13" ht="17.25" x14ac:dyDescent="0.45">
      <c r="A90" s="46">
        <v>43553</v>
      </c>
      <c r="B90" s="42" t="s">
        <v>81</v>
      </c>
      <c r="C90" s="3"/>
      <c r="D90" s="43" t="s">
        <v>33</v>
      </c>
      <c r="E90" s="43" t="s">
        <v>151</v>
      </c>
      <c r="F90" s="44"/>
      <c r="G90" s="44">
        <v>104</v>
      </c>
      <c r="H90" s="44"/>
      <c r="I90" s="44"/>
      <c r="J90" s="44"/>
      <c r="K90" s="44"/>
      <c r="L90" s="44"/>
      <c r="M90" s="44"/>
    </row>
    <row r="91" spans="1:13" ht="17.25" x14ac:dyDescent="0.45">
      <c r="A91" s="46">
        <v>43553</v>
      </c>
      <c r="B91" s="42" t="s">
        <v>82</v>
      </c>
      <c r="C91" s="3" t="s">
        <v>148</v>
      </c>
      <c r="D91" s="43" t="s">
        <v>33</v>
      </c>
      <c r="E91" s="43" t="s">
        <v>151</v>
      </c>
      <c r="F91" s="44">
        <v>79</v>
      </c>
      <c r="G91" s="44"/>
      <c r="H91" s="44"/>
      <c r="I91" s="44"/>
      <c r="J91" s="44"/>
      <c r="K91" s="44"/>
      <c r="L91" s="44"/>
      <c r="M91" s="44"/>
    </row>
    <row r="92" spans="1:13" ht="17.25" x14ac:dyDescent="0.45">
      <c r="A92" s="46">
        <v>43566</v>
      </c>
      <c r="B92" s="42" t="s">
        <v>81</v>
      </c>
      <c r="C92" s="3"/>
      <c r="D92" s="43" t="s">
        <v>33</v>
      </c>
      <c r="E92" s="43"/>
      <c r="F92" s="44"/>
      <c r="G92" s="44">
        <v>437</v>
      </c>
      <c r="H92" s="44"/>
      <c r="I92" s="44"/>
      <c r="J92" s="44"/>
      <c r="K92" s="44"/>
      <c r="L92" s="44"/>
      <c r="M92" s="44"/>
    </row>
    <row r="93" spans="1:13" ht="17.25" x14ac:dyDescent="0.45">
      <c r="A93" s="46">
        <v>43579</v>
      </c>
      <c r="B93" s="42" t="s">
        <v>81</v>
      </c>
      <c r="C93" s="3"/>
      <c r="D93" s="43" t="s">
        <v>33</v>
      </c>
      <c r="E93" s="43"/>
      <c r="F93" s="44"/>
      <c r="G93" s="44">
        <v>520</v>
      </c>
      <c r="H93" s="44"/>
      <c r="I93" s="44"/>
      <c r="J93" s="44"/>
      <c r="K93" s="44"/>
      <c r="L93" s="44"/>
      <c r="M93" s="44"/>
    </row>
    <row r="94" spans="1:13" ht="17.25" x14ac:dyDescent="0.45">
      <c r="A94" s="46">
        <v>43580</v>
      </c>
      <c r="B94" s="42" t="s">
        <v>84</v>
      </c>
      <c r="C94" s="3"/>
      <c r="D94" s="43" t="s">
        <v>33</v>
      </c>
      <c r="E94" s="43"/>
      <c r="F94" s="44"/>
      <c r="G94" s="44">
        <v>74.400000000000006</v>
      </c>
      <c r="H94" s="44"/>
      <c r="I94" s="44"/>
      <c r="J94" s="44"/>
      <c r="K94" s="44"/>
      <c r="L94" s="44"/>
      <c r="M94" s="44"/>
    </row>
    <row r="95" spans="1:13" ht="17.25" x14ac:dyDescent="0.45">
      <c r="A95" s="46">
        <v>43580</v>
      </c>
      <c r="B95" s="42" t="s">
        <v>153</v>
      </c>
      <c r="C95" s="3"/>
      <c r="D95" s="43" t="s">
        <v>34</v>
      </c>
      <c r="E95" s="43" t="s">
        <v>154</v>
      </c>
      <c r="F95" s="44">
        <v>104</v>
      </c>
      <c r="G95" s="44"/>
      <c r="H95" s="44"/>
      <c r="I95" s="44"/>
      <c r="J95" s="44"/>
      <c r="K95" s="44"/>
      <c r="L95" s="44"/>
      <c r="M95" s="44"/>
    </row>
    <row r="96" spans="1:13" ht="17.25" x14ac:dyDescent="0.45">
      <c r="A96" s="46">
        <v>43580</v>
      </c>
      <c r="B96" s="42" t="s">
        <v>153</v>
      </c>
      <c r="C96" s="3"/>
      <c r="D96" s="43" t="s">
        <v>33</v>
      </c>
      <c r="E96" s="43" t="s">
        <v>154</v>
      </c>
      <c r="F96" s="44"/>
      <c r="G96" s="44">
        <v>104</v>
      </c>
      <c r="H96" s="44"/>
      <c r="I96" s="44"/>
      <c r="J96" s="44"/>
      <c r="K96" s="44"/>
      <c r="L96" s="44"/>
      <c r="M96" s="44"/>
    </row>
    <row r="97" spans="1:13" ht="17.25" x14ac:dyDescent="0.45">
      <c r="A97" s="46">
        <v>43580</v>
      </c>
      <c r="B97" s="42" t="s">
        <v>82</v>
      </c>
      <c r="C97" s="3"/>
      <c r="D97" s="43" t="s">
        <v>33</v>
      </c>
      <c r="E97" s="43"/>
      <c r="F97" s="44">
        <v>681.5</v>
      </c>
      <c r="G97" s="44"/>
      <c r="H97" s="44"/>
      <c r="I97" s="44"/>
      <c r="J97" s="44"/>
      <c r="K97" s="44"/>
      <c r="L97" s="44"/>
      <c r="M97" s="44"/>
    </row>
    <row r="98" spans="1:13" ht="17.25" x14ac:dyDescent="0.45">
      <c r="A98" s="46">
        <v>43581</v>
      </c>
      <c r="B98" s="42" t="s">
        <v>84</v>
      </c>
      <c r="C98" s="3"/>
      <c r="D98" s="43" t="s">
        <v>33</v>
      </c>
      <c r="E98" s="43"/>
      <c r="F98" s="44"/>
      <c r="G98" s="44">
        <v>1450</v>
      </c>
      <c r="H98" s="44"/>
      <c r="I98" s="44"/>
      <c r="J98" s="44"/>
      <c r="K98" s="44"/>
      <c r="L98" s="44"/>
      <c r="M98" s="44"/>
    </row>
    <row r="99" spans="1:13" ht="17.25" x14ac:dyDescent="0.45">
      <c r="A99" s="46">
        <v>43584</v>
      </c>
      <c r="B99" s="42" t="s">
        <v>83</v>
      </c>
      <c r="C99" s="3" t="s">
        <v>152</v>
      </c>
      <c r="D99" s="43" t="s">
        <v>87</v>
      </c>
      <c r="E99" s="43"/>
      <c r="F99" s="44">
        <v>30</v>
      </c>
      <c r="G99" s="44"/>
      <c r="H99" s="44"/>
      <c r="I99" s="44"/>
      <c r="J99" s="44"/>
      <c r="K99" s="44"/>
      <c r="L99" s="44"/>
      <c r="M99" s="44"/>
    </row>
    <row r="100" spans="1:13" ht="17.25" x14ac:dyDescent="0.45">
      <c r="A100" s="46">
        <v>43584</v>
      </c>
      <c r="B100" s="42" t="s">
        <v>83</v>
      </c>
      <c r="C100" s="3" t="s">
        <v>85</v>
      </c>
      <c r="D100" s="43" t="s">
        <v>35</v>
      </c>
      <c r="E100" s="43"/>
      <c r="F100" s="44">
        <v>165</v>
      </c>
      <c r="G100" s="44"/>
      <c r="H100" s="44"/>
      <c r="I100" s="44"/>
      <c r="J100" s="44"/>
      <c r="K100" s="44"/>
      <c r="L100" s="44"/>
      <c r="M100" s="44"/>
    </row>
    <row r="101" spans="1:13" ht="17.25" x14ac:dyDescent="0.45">
      <c r="A101" s="46">
        <v>43588</v>
      </c>
      <c r="B101" s="42" t="s">
        <v>81</v>
      </c>
      <c r="C101" s="3"/>
      <c r="D101" s="43" t="s">
        <v>33</v>
      </c>
      <c r="E101" s="43"/>
      <c r="F101" s="44"/>
      <c r="G101" s="44">
        <v>287</v>
      </c>
      <c r="H101" s="44"/>
      <c r="I101" s="44"/>
      <c r="J101" s="44"/>
      <c r="K101" s="44"/>
      <c r="L101" s="44"/>
      <c r="M101" s="44"/>
    </row>
    <row r="102" spans="1:13" ht="17.25" x14ac:dyDescent="0.45">
      <c r="A102" s="46">
        <v>43591</v>
      </c>
      <c r="B102" s="42" t="s">
        <v>84</v>
      </c>
      <c r="C102" s="3"/>
      <c r="D102" s="43" t="s">
        <v>33</v>
      </c>
      <c r="E102" s="43" t="s">
        <v>138</v>
      </c>
      <c r="F102" s="44"/>
      <c r="G102" s="44">
        <v>204.22</v>
      </c>
      <c r="H102" s="44"/>
      <c r="I102" s="44"/>
      <c r="J102" s="44"/>
      <c r="K102" s="44"/>
      <c r="L102" s="44"/>
      <c r="M102" s="44"/>
    </row>
    <row r="103" spans="1:13" ht="17.25" x14ac:dyDescent="0.45">
      <c r="A103" s="46">
        <v>43591</v>
      </c>
      <c r="B103" s="42" t="s">
        <v>84</v>
      </c>
      <c r="C103" s="3"/>
      <c r="D103" s="43" t="s">
        <v>33</v>
      </c>
      <c r="E103" s="43" t="s">
        <v>138</v>
      </c>
      <c r="F103" s="44"/>
      <c r="G103" s="44">
        <v>104.06</v>
      </c>
      <c r="H103" s="44"/>
      <c r="I103" s="44"/>
      <c r="J103" s="44"/>
      <c r="K103" s="44"/>
      <c r="L103" s="44"/>
      <c r="M103" s="44"/>
    </row>
    <row r="104" spans="1:13" ht="17.25" x14ac:dyDescent="0.45">
      <c r="A104" s="46">
        <v>43591</v>
      </c>
      <c r="B104" s="42" t="s">
        <v>82</v>
      </c>
      <c r="C104" s="3"/>
      <c r="D104" s="43" t="s">
        <v>33</v>
      </c>
      <c r="E104" s="43"/>
      <c r="F104" s="44">
        <v>212</v>
      </c>
      <c r="G104" s="44"/>
      <c r="H104" s="44"/>
      <c r="I104" s="44"/>
      <c r="J104" s="44"/>
      <c r="K104" s="44"/>
      <c r="L104" s="44"/>
      <c r="M104" s="44"/>
    </row>
    <row r="105" spans="1:13" ht="17.25" x14ac:dyDescent="0.45">
      <c r="A105" s="46">
        <v>43593</v>
      </c>
      <c r="B105" s="42" t="s">
        <v>82</v>
      </c>
      <c r="C105" s="3"/>
      <c r="D105" s="43" t="s">
        <v>33</v>
      </c>
      <c r="E105" s="43"/>
      <c r="F105" s="44">
        <v>395</v>
      </c>
      <c r="G105" s="44"/>
      <c r="H105" s="44"/>
      <c r="I105" s="44"/>
      <c r="J105" s="44"/>
      <c r="K105" s="44"/>
      <c r="L105" s="44"/>
      <c r="M105" s="44"/>
    </row>
    <row r="106" spans="1:13" ht="17.25" x14ac:dyDescent="0.45">
      <c r="A106" s="46">
        <v>43593</v>
      </c>
      <c r="B106" s="42" t="s">
        <v>82</v>
      </c>
      <c r="C106" s="3"/>
      <c r="D106" s="43" t="s">
        <v>33</v>
      </c>
      <c r="E106" s="43"/>
      <c r="F106" s="44">
        <v>79</v>
      </c>
      <c r="G106" s="44"/>
      <c r="H106" s="44"/>
      <c r="I106" s="44"/>
      <c r="J106" s="44"/>
      <c r="K106" s="44"/>
      <c r="L106" s="44"/>
      <c r="M106" s="44"/>
    </row>
    <row r="107" spans="1:13" ht="17.25" x14ac:dyDescent="0.45">
      <c r="A107" s="46">
        <v>43594</v>
      </c>
      <c r="B107" s="42" t="s">
        <v>81</v>
      </c>
      <c r="C107" s="3"/>
      <c r="D107" s="43" t="s">
        <v>33</v>
      </c>
      <c r="E107" s="43"/>
      <c r="F107" s="44"/>
      <c r="G107" s="44">
        <v>416</v>
      </c>
      <c r="H107" s="44"/>
      <c r="I107" s="44"/>
      <c r="J107" s="44"/>
      <c r="K107" s="44"/>
      <c r="L107" s="44"/>
      <c r="M107" s="44"/>
    </row>
    <row r="108" spans="1:13" ht="17.25" x14ac:dyDescent="0.45">
      <c r="A108" s="46">
        <v>43602</v>
      </c>
      <c r="B108" s="42" t="s">
        <v>81</v>
      </c>
      <c r="C108" s="3"/>
      <c r="D108" s="43" t="s">
        <v>33</v>
      </c>
      <c r="E108" s="43"/>
      <c r="F108" s="44"/>
      <c r="G108" s="44">
        <v>208</v>
      </c>
      <c r="H108" s="44"/>
      <c r="I108" s="44"/>
      <c r="J108" s="44"/>
      <c r="K108" s="44"/>
      <c r="L108" s="44"/>
      <c r="M108" s="44"/>
    </row>
    <row r="109" spans="1:13" ht="17.25" x14ac:dyDescent="0.45">
      <c r="A109" s="46">
        <v>43602</v>
      </c>
      <c r="B109" s="42" t="s">
        <v>31</v>
      </c>
      <c r="C109" s="3"/>
      <c r="D109" s="43" t="s">
        <v>33</v>
      </c>
      <c r="E109" s="43"/>
      <c r="F109" s="44"/>
      <c r="G109" s="44">
        <v>59</v>
      </c>
      <c r="H109" s="44"/>
      <c r="I109" s="44"/>
      <c r="J109" s="44"/>
      <c r="K109" s="44"/>
      <c r="L109" s="44"/>
      <c r="M109" s="44"/>
    </row>
    <row r="110" spans="1:13" ht="17.25" x14ac:dyDescent="0.45">
      <c r="A110" s="46">
        <v>43605</v>
      </c>
      <c r="B110" s="42" t="s">
        <v>82</v>
      </c>
      <c r="C110" s="3"/>
      <c r="D110" s="43" t="s">
        <v>33</v>
      </c>
      <c r="E110" s="43"/>
      <c r="F110" s="44">
        <v>237</v>
      </c>
      <c r="G110" s="44"/>
      <c r="H110" s="44"/>
      <c r="I110" s="44"/>
      <c r="J110" s="44"/>
      <c r="K110" s="44"/>
      <c r="L110" s="44"/>
      <c r="M110" s="44"/>
    </row>
    <row r="111" spans="1:13" ht="17.25" x14ac:dyDescent="0.45">
      <c r="A111" s="46">
        <v>43608</v>
      </c>
      <c r="B111" s="42" t="s">
        <v>83</v>
      </c>
      <c r="C111" s="3" t="s">
        <v>155</v>
      </c>
      <c r="D111" s="43" t="s">
        <v>40</v>
      </c>
      <c r="E111" s="43" t="s">
        <v>157</v>
      </c>
      <c r="F111" s="44">
        <v>12.95</v>
      </c>
      <c r="G111" s="44"/>
      <c r="H111" s="44"/>
      <c r="I111" s="44"/>
      <c r="J111" s="44"/>
      <c r="K111" s="44"/>
      <c r="L111" s="44"/>
      <c r="M111" s="44"/>
    </row>
    <row r="112" spans="1:13" ht="17.25" x14ac:dyDescent="0.45">
      <c r="A112" s="46">
        <v>43608</v>
      </c>
      <c r="B112" s="42" t="s">
        <v>83</v>
      </c>
      <c r="C112" s="3" t="s">
        <v>155</v>
      </c>
      <c r="D112" s="43" t="s">
        <v>42</v>
      </c>
      <c r="E112" s="43" t="s">
        <v>159</v>
      </c>
      <c r="F112" s="44">
        <v>36.99</v>
      </c>
      <c r="G112" s="44"/>
      <c r="H112" s="44"/>
      <c r="I112" s="44"/>
      <c r="J112" s="44"/>
      <c r="K112" s="44"/>
      <c r="L112" s="44"/>
      <c r="M112" s="44"/>
    </row>
    <row r="113" spans="1:13" ht="17.649999999999999" x14ac:dyDescent="0.5">
      <c r="A113" s="46">
        <v>43608</v>
      </c>
      <c r="B113" s="42" t="s">
        <v>83</v>
      </c>
      <c r="C113" s="3" t="s">
        <v>113</v>
      </c>
      <c r="D113" s="43" t="s">
        <v>42</v>
      </c>
      <c r="E113" s="43" t="s">
        <v>158</v>
      </c>
      <c r="F113" s="44">
        <v>31.52</v>
      </c>
      <c r="G113" s="44"/>
      <c r="H113" s="44"/>
      <c r="I113" s="44"/>
      <c r="J113" s="44"/>
      <c r="K113" s="44"/>
      <c r="L113" s="44"/>
      <c r="M113" s="50"/>
    </row>
    <row r="114" spans="1:13" ht="17.25" x14ac:dyDescent="0.45">
      <c r="A114" s="46">
        <v>43608</v>
      </c>
      <c r="B114" s="42" t="s">
        <v>83</v>
      </c>
      <c r="C114" s="3" t="s">
        <v>53</v>
      </c>
      <c r="D114" s="43" t="s">
        <v>38</v>
      </c>
      <c r="E114" s="43" t="s">
        <v>160</v>
      </c>
      <c r="F114" s="44">
        <v>116.33</v>
      </c>
      <c r="G114" s="44"/>
      <c r="H114" s="44"/>
      <c r="I114" s="44"/>
      <c r="J114" s="44"/>
      <c r="K114" s="44"/>
      <c r="L114" s="44"/>
      <c r="M114" s="44"/>
    </row>
    <row r="115" spans="1:13" ht="17.25" x14ac:dyDescent="0.45">
      <c r="A115" s="46">
        <v>43608</v>
      </c>
      <c r="B115" s="42" t="s">
        <v>83</v>
      </c>
      <c r="C115" s="3" t="s">
        <v>156</v>
      </c>
      <c r="D115" s="43" t="s">
        <v>38</v>
      </c>
      <c r="E115" s="43" t="s">
        <v>161</v>
      </c>
      <c r="F115" s="44">
        <v>113</v>
      </c>
      <c r="G115" s="44"/>
      <c r="H115" s="44"/>
      <c r="I115" s="44"/>
      <c r="J115" s="44"/>
      <c r="K115" s="44"/>
      <c r="L115" s="44"/>
      <c r="M115" s="44"/>
    </row>
    <row r="116" spans="1:13" ht="17.25" x14ac:dyDescent="0.45">
      <c r="A116" s="46">
        <v>43608</v>
      </c>
      <c r="B116" s="42" t="s">
        <v>83</v>
      </c>
      <c r="C116" s="3" t="s">
        <v>156</v>
      </c>
      <c r="D116" s="43" t="s">
        <v>87</v>
      </c>
      <c r="E116" s="43" t="s">
        <v>162</v>
      </c>
      <c r="F116" s="44">
        <v>225</v>
      </c>
      <c r="G116" s="44"/>
      <c r="H116" s="44"/>
      <c r="I116" s="44"/>
      <c r="J116" s="44"/>
      <c r="K116" s="44"/>
      <c r="L116" s="44"/>
      <c r="M116" s="44"/>
    </row>
    <row r="117" spans="1:13" ht="17.25" x14ac:dyDescent="0.45">
      <c r="A117" s="46">
        <v>43609</v>
      </c>
      <c r="B117" s="42" t="s">
        <v>83</v>
      </c>
      <c r="C117" s="3"/>
      <c r="D117" s="43" t="s">
        <v>33</v>
      </c>
      <c r="E117" s="43"/>
      <c r="F117" s="44"/>
      <c r="G117" s="44">
        <v>600</v>
      </c>
      <c r="H117" s="44"/>
      <c r="I117" s="44"/>
      <c r="J117" s="44"/>
      <c r="K117" s="44"/>
      <c r="L117" s="44"/>
      <c r="M117" s="44"/>
    </row>
    <row r="118" spans="1:13" ht="17.25" x14ac:dyDescent="0.45">
      <c r="A118" s="46">
        <v>43610</v>
      </c>
      <c r="B118" s="42" t="s">
        <v>83</v>
      </c>
      <c r="C118" s="3" t="s">
        <v>163</v>
      </c>
      <c r="D118" s="43" t="s">
        <v>46</v>
      </c>
      <c r="E118" s="43" t="s">
        <v>164</v>
      </c>
      <c r="F118" s="44">
        <v>128.69999999999999</v>
      </c>
      <c r="G118" s="44"/>
      <c r="H118" s="44"/>
      <c r="I118" s="44"/>
      <c r="J118" s="44"/>
      <c r="K118" s="44"/>
      <c r="L118" s="44"/>
      <c r="M118"/>
    </row>
    <row r="119" spans="1:13" ht="17.25" x14ac:dyDescent="0.45">
      <c r="A119" s="46">
        <v>43614</v>
      </c>
      <c r="B119" s="42" t="s">
        <v>83</v>
      </c>
      <c r="C119" s="3" t="s">
        <v>62</v>
      </c>
      <c r="D119" s="43" t="s">
        <v>37</v>
      </c>
      <c r="E119" s="43" t="s">
        <v>98</v>
      </c>
      <c r="F119" s="44">
        <v>38.68</v>
      </c>
      <c r="G119" s="44"/>
      <c r="H119" s="44"/>
      <c r="I119" s="44"/>
      <c r="J119" s="44"/>
      <c r="K119" s="44"/>
      <c r="L119" s="44"/>
      <c r="M119"/>
    </row>
    <row r="120" spans="1:13" ht="17.25" x14ac:dyDescent="0.45">
      <c r="A120" s="46"/>
      <c r="B120" s="42"/>
      <c r="C120" s="3"/>
      <c r="D120" s="43"/>
      <c r="E120" s="43"/>
      <c r="F120" s="44"/>
      <c r="G120" s="44"/>
      <c r="H120" s="44"/>
      <c r="I120" s="44"/>
      <c r="J120" s="44"/>
      <c r="K120" s="44"/>
      <c r="L120" s="44"/>
      <c r="M120"/>
    </row>
    <row r="121" spans="1:13" ht="17.25" x14ac:dyDescent="0.45">
      <c r="A121" s="46"/>
      <c r="B121" s="44"/>
      <c r="C121" s="43"/>
      <c r="D121" s="43"/>
      <c r="E121" s="43"/>
      <c r="F121" s="44"/>
      <c r="G121" s="44"/>
      <c r="H121" s="44"/>
      <c r="I121" s="44"/>
      <c r="J121" s="44"/>
      <c r="K121" s="44"/>
      <c r="L121" s="44"/>
      <c r="M121"/>
    </row>
    <row r="122" spans="1:13" ht="17.25" x14ac:dyDescent="0.45">
      <c r="A122" s="46"/>
      <c r="B122" s="44"/>
      <c r="C122" s="43"/>
      <c r="D122" s="43"/>
      <c r="E122" s="43"/>
      <c r="F122" s="44"/>
      <c r="G122" s="44"/>
      <c r="H122" s="44"/>
      <c r="I122" s="44"/>
      <c r="J122" s="44"/>
      <c r="K122" s="44"/>
      <c r="L122" s="44"/>
      <c r="M122"/>
    </row>
    <row r="123" spans="1:13" ht="17.25" x14ac:dyDescent="0.45">
      <c r="D123" s="43"/>
      <c r="E123"/>
      <c r="F123"/>
      <c r="G123"/>
      <c r="H123" s="44"/>
      <c r="I123" s="44"/>
      <c r="J123" s="44"/>
      <c r="K123" s="44"/>
      <c r="L123" s="44"/>
      <c r="M123" s="44"/>
    </row>
    <row r="124" spans="1:13" ht="17.25" x14ac:dyDescent="0.45">
      <c r="D124" s="43"/>
      <c r="E124"/>
      <c r="F124"/>
      <c r="G124"/>
      <c r="H124"/>
      <c r="I124"/>
      <c r="J124"/>
      <c r="K124"/>
      <c r="L124"/>
      <c r="M124" s="44"/>
    </row>
    <row r="125" spans="1:13" ht="17.25" x14ac:dyDescent="0.45">
      <c r="D125" s="43"/>
      <c r="E125"/>
      <c r="F125"/>
      <c r="G125"/>
      <c r="H125"/>
      <c r="I125"/>
      <c r="J125"/>
      <c r="K125"/>
      <c r="L125"/>
      <c r="M125" s="44"/>
    </row>
    <row r="126" spans="1:13" ht="17.25" x14ac:dyDescent="0.45">
      <c r="D126" s="43"/>
      <c r="E126"/>
      <c r="F126"/>
      <c r="G126"/>
      <c r="H126"/>
      <c r="I126"/>
      <c r="J126"/>
      <c r="K126"/>
      <c r="L126"/>
      <c r="M126" s="44"/>
    </row>
    <row r="127" spans="1:13" ht="17.25" x14ac:dyDescent="0.45">
      <c r="A127" s="46"/>
      <c r="B127" s="44"/>
      <c r="C127" s="43"/>
      <c r="D127" s="43"/>
      <c r="E127"/>
      <c r="F127"/>
      <c r="G127"/>
      <c r="H127"/>
      <c r="I127"/>
      <c r="J127"/>
      <c r="K127"/>
      <c r="L127"/>
      <c r="M127" s="44"/>
    </row>
    <row r="128" spans="1:13" ht="17.25" x14ac:dyDescent="0.45">
      <c r="A128" s="46"/>
      <c r="B128" s="44"/>
      <c r="C128" s="43"/>
      <c r="D128" s="43"/>
      <c r="E128"/>
      <c r="F128"/>
      <c r="G128"/>
      <c r="H128"/>
      <c r="I128"/>
      <c r="J128"/>
      <c r="K128"/>
      <c r="L128"/>
      <c r="M128" s="44"/>
    </row>
    <row r="129" spans="1:13" ht="17.25" x14ac:dyDescent="0.45">
      <c r="A129" s="46"/>
      <c r="B129" s="43"/>
      <c r="C129" s="43"/>
      <c r="D129" s="43"/>
      <c r="E129"/>
      <c r="F129"/>
      <c r="G129"/>
      <c r="H129"/>
      <c r="I129"/>
      <c r="J129"/>
      <c r="K129"/>
      <c r="L129"/>
      <c r="M129" s="44"/>
    </row>
    <row r="130" spans="1:13" ht="17.25" x14ac:dyDescent="0.45">
      <c r="A130" s="46"/>
      <c r="B130" s="43"/>
      <c r="C130" s="43"/>
      <c r="D130" s="43"/>
      <c r="E130"/>
      <c r="F130"/>
      <c r="G130"/>
      <c r="H130"/>
      <c r="I130"/>
      <c r="J130"/>
      <c r="K130"/>
      <c r="L130"/>
      <c r="M130" s="44"/>
    </row>
    <row r="131" spans="1:13" ht="17.25" x14ac:dyDescent="0.45">
      <c r="A131" s="46"/>
      <c r="B131" s="43"/>
      <c r="C131" s="43"/>
      <c r="D131" s="43"/>
      <c r="E131"/>
      <c r="F131"/>
      <c r="G131"/>
      <c r="H131"/>
      <c r="I131"/>
      <c r="J131"/>
      <c r="K131"/>
      <c r="L131"/>
      <c r="M131" s="44"/>
    </row>
    <row r="132" spans="1:13" ht="17.25" x14ac:dyDescent="0.45">
      <c r="A132" s="46"/>
      <c r="B132" s="43"/>
      <c r="C132" s="43"/>
      <c r="D132" s="43"/>
      <c r="E132"/>
      <c r="F132"/>
      <c r="G132"/>
      <c r="H132"/>
      <c r="I132"/>
      <c r="J132"/>
      <c r="K132"/>
      <c r="L132"/>
      <c r="M132" s="44"/>
    </row>
    <row r="133" spans="1:13" ht="17.25" x14ac:dyDescent="0.45">
      <c r="A133" s="46"/>
      <c r="B133" s="43"/>
      <c r="C133" s="43"/>
      <c r="D133" s="43"/>
      <c r="E133"/>
      <c r="F133"/>
      <c r="G133"/>
      <c r="H133"/>
      <c r="I133"/>
      <c r="J133"/>
      <c r="K133"/>
      <c r="L133"/>
      <c r="M133" s="44"/>
    </row>
    <row r="134" spans="1:13" ht="17.25" x14ac:dyDescent="0.45">
      <c r="A134" s="46"/>
      <c r="B134" s="43"/>
      <c r="C134" s="43"/>
      <c r="D134" s="43"/>
      <c r="E134"/>
      <c r="F134"/>
      <c r="G134"/>
      <c r="H134"/>
      <c r="I134"/>
      <c r="J134"/>
      <c r="K134"/>
      <c r="L134"/>
      <c r="M134" s="44"/>
    </row>
    <row r="135" spans="1:13" ht="17.25" x14ac:dyDescent="0.45">
      <c r="A135" s="46"/>
      <c r="B135" s="43"/>
      <c r="C135" s="43"/>
      <c r="D135" s="43"/>
      <c r="E135" s="43"/>
      <c r="F135" s="44"/>
      <c r="G135" s="44"/>
      <c r="H135"/>
      <c r="I135"/>
      <c r="J135"/>
      <c r="K135"/>
      <c r="L135"/>
      <c r="M135" s="44"/>
    </row>
    <row r="136" spans="1:13" ht="17.25" x14ac:dyDescent="0.45">
      <c r="A136" s="46"/>
      <c r="B136" s="43"/>
      <c r="C136" s="43"/>
      <c r="D136" s="43"/>
      <c r="E136" s="43"/>
      <c r="F136" s="44"/>
      <c r="G136" s="44"/>
      <c r="H136" s="44"/>
      <c r="I136" s="44"/>
      <c r="J136" s="44"/>
      <c r="K136" s="44"/>
      <c r="L136" s="44"/>
      <c r="M136" s="44"/>
    </row>
    <row r="137" spans="1:13" ht="17.25" x14ac:dyDescent="0.45">
      <c r="A137" s="46"/>
      <c r="B137" s="43"/>
      <c r="C137" s="43"/>
      <c r="D137" s="43"/>
      <c r="E137" s="43"/>
      <c r="F137" s="44"/>
      <c r="G137" s="44"/>
      <c r="H137" s="44"/>
      <c r="I137" s="44"/>
      <c r="J137" s="44"/>
      <c r="K137" s="44"/>
      <c r="L137" s="44"/>
      <c r="M137" s="44"/>
    </row>
    <row r="138" spans="1:13" ht="17.25" x14ac:dyDescent="0.45">
      <c r="A138" s="46"/>
      <c r="B138" s="43"/>
      <c r="C138" s="43"/>
      <c r="D138" s="43"/>
      <c r="E138" s="43"/>
      <c r="F138" s="44"/>
      <c r="G138" s="44"/>
      <c r="H138" s="44"/>
      <c r="I138" s="44"/>
      <c r="J138" s="44"/>
      <c r="K138" s="44"/>
      <c r="L138" s="44"/>
      <c r="M138" s="44"/>
    </row>
    <row r="139" spans="1:13" ht="17.25" x14ac:dyDescent="0.45">
      <c r="A139" s="46"/>
      <c r="B139" s="43"/>
      <c r="C139" s="43"/>
      <c r="D139" s="43"/>
      <c r="E139" s="43"/>
      <c r="F139" s="44"/>
      <c r="G139" s="44"/>
      <c r="H139" s="44"/>
      <c r="I139" s="44"/>
      <c r="J139" s="44"/>
      <c r="K139" s="44"/>
      <c r="L139" s="44"/>
      <c r="M139" s="43"/>
    </row>
    <row r="140" spans="1:13" ht="17.25" x14ac:dyDescent="0.45">
      <c r="A140" s="46"/>
      <c r="B140" s="43"/>
      <c r="C140" s="43"/>
      <c r="D140" s="43"/>
      <c r="E140" s="43"/>
      <c r="F140" s="44"/>
      <c r="G140" s="44"/>
      <c r="H140" s="44"/>
      <c r="I140" s="44"/>
      <c r="J140" s="44"/>
      <c r="K140" s="44"/>
      <c r="L140" s="44"/>
      <c r="M140" s="43"/>
    </row>
    <row r="141" spans="1:13" ht="17.25" x14ac:dyDescent="0.45">
      <c r="A141" s="46"/>
      <c r="B141" s="43"/>
      <c r="C141" s="43"/>
      <c r="D141" s="43"/>
      <c r="E141" s="43"/>
      <c r="F141" s="44"/>
      <c r="G141" s="44"/>
      <c r="H141" s="44"/>
      <c r="I141" s="44"/>
      <c r="J141" s="44"/>
      <c r="K141" s="44"/>
      <c r="L141" s="44"/>
      <c r="M141" s="43"/>
    </row>
    <row r="142" spans="1:13" ht="17.25" x14ac:dyDescent="0.45">
      <c r="A142" s="46"/>
      <c r="B142" s="43"/>
      <c r="C142" s="43"/>
      <c r="D142" s="43"/>
      <c r="E142" s="43"/>
      <c r="F142" s="44"/>
      <c r="G142" s="44"/>
      <c r="H142" s="44"/>
      <c r="I142" s="44"/>
      <c r="J142" s="44"/>
      <c r="K142" s="44"/>
      <c r="L142" s="44"/>
      <c r="M142" s="43"/>
    </row>
    <row r="143" spans="1:13" ht="17.25" x14ac:dyDescent="0.45">
      <c r="A143" s="46"/>
      <c r="B143" s="43"/>
      <c r="C143" s="43"/>
      <c r="D143" s="43"/>
      <c r="E143" s="43"/>
      <c r="F143" s="44"/>
      <c r="G143" s="44"/>
      <c r="H143" s="44"/>
      <c r="I143" s="44"/>
      <c r="J143" s="44"/>
      <c r="K143" s="44"/>
      <c r="L143" s="44"/>
    </row>
    <row r="144" spans="1:13" ht="17.25" x14ac:dyDescent="0.45">
      <c r="A144" s="46"/>
      <c r="B144" s="43"/>
      <c r="C144" s="43"/>
      <c r="D144" s="43"/>
      <c r="E144" s="43"/>
      <c r="F144" s="44"/>
      <c r="G144" s="44"/>
      <c r="H144" s="44"/>
      <c r="I144" s="44"/>
      <c r="J144" s="44"/>
      <c r="K144" s="44"/>
      <c r="L144" s="44"/>
    </row>
    <row r="145" spans="1:12" ht="17.25" x14ac:dyDescent="0.45">
      <c r="A145" s="46"/>
      <c r="B145" s="43"/>
      <c r="C145" s="43"/>
      <c r="D145" s="43"/>
      <c r="E145" s="43"/>
      <c r="F145" s="44"/>
      <c r="G145" s="44"/>
      <c r="H145" s="44"/>
      <c r="I145" s="44"/>
      <c r="J145" s="44"/>
      <c r="K145" s="44"/>
      <c r="L145" s="44"/>
    </row>
    <row r="146" spans="1:12" ht="17.25" x14ac:dyDescent="0.45">
      <c r="A146" s="46"/>
      <c r="B146" s="43"/>
      <c r="C146" s="43"/>
      <c r="D146" s="43"/>
      <c r="E146" s="43"/>
      <c r="F146" s="44"/>
      <c r="G146" s="44"/>
      <c r="H146" s="44"/>
      <c r="I146" s="44"/>
      <c r="J146" s="44"/>
      <c r="K146" s="44"/>
      <c r="L146" s="44"/>
    </row>
    <row r="147" spans="1:12" ht="17.25" x14ac:dyDescent="0.45">
      <c r="A147" s="46"/>
      <c r="B147" s="43"/>
      <c r="C147" s="43"/>
      <c r="D147" s="43"/>
      <c r="E147" s="43"/>
      <c r="F147" s="44"/>
      <c r="G147" s="44"/>
      <c r="H147" s="44"/>
      <c r="I147" s="44"/>
      <c r="J147" s="44"/>
      <c r="K147" s="44"/>
      <c r="L147" s="44"/>
    </row>
    <row r="148" spans="1:12" ht="17.25" x14ac:dyDescent="0.45">
      <c r="A148" s="46"/>
      <c r="B148" s="43"/>
      <c r="C148" s="43"/>
      <c r="D148" s="43"/>
      <c r="E148" s="43"/>
      <c r="F148" s="44"/>
      <c r="G148" s="44"/>
      <c r="H148" s="44"/>
      <c r="I148" s="44"/>
      <c r="J148" s="44"/>
      <c r="K148" s="44"/>
      <c r="L148" s="44"/>
    </row>
    <row r="149" spans="1:12" ht="17.25" x14ac:dyDescent="0.45">
      <c r="A149" s="46"/>
      <c r="B149" s="43"/>
      <c r="C149" s="43"/>
      <c r="D149" s="43"/>
      <c r="E149" s="43"/>
      <c r="F149" s="44"/>
      <c r="G149" s="44"/>
      <c r="H149" s="44"/>
      <c r="I149" s="44"/>
      <c r="J149" s="44"/>
      <c r="K149" s="44"/>
      <c r="L149" s="44"/>
    </row>
    <row r="150" spans="1:12" ht="17.25" x14ac:dyDescent="0.45">
      <c r="A150" s="46"/>
      <c r="B150" s="43"/>
      <c r="C150" s="43"/>
      <c r="D150" s="43"/>
      <c r="E150" s="43"/>
      <c r="F150" s="44"/>
      <c r="G150" s="44"/>
      <c r="H150" s="44"/>
      <c r="I150" s="44"/>
      <c r="J150" s="44"/>
      <c r="K150" s="44"/>
      <c r="L150" s="44"/>
    </row>
    <row r="151" spans="1:12" ht="17.25" x14ac:dyDescent="0.45">
      <c r="A151" s="46"/>
      <c r="B151" s="43"/>
      <c r="C151" s="43"/>
      <c r="D151" s="43"/>
      <c r="E151" s="43"/>
      <c r="F151" s="43"/>
      <c r="G151" s="43"/>
      <c r="H151" s="44"/>
      <c r="I151" s="44"/>
      <c r="J151" s="44"/>
      <c r="K151" s="44"/>
      <c r="L151" s="44"/>
    </row>
    <row r="152" spans="1:12" ht="17.25" x14ac:dyDescent="0.45">
      <c r="A152" s="46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</row>
    <row r="153" spans="1:12" ht="17.25" x14ac:dyDescent="0.45">
      <c r="A153" s="46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</row>
    <row r="154" spans="1:12" ht="17.25" x14ac:dyDescent="0.45">
      <c r="A154" s="46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</row>
    <row r="155" spans="1:12" ht="17.25" x14ac:dyDescent="0.45">
      <c r="H155" s="43"/>
      <c r="I155" s="43"/>
      <c r="J155" s="43"/>
      <c r="K155" s="43"/>
      <c r="L155" s="43"/>
    </row>
  </sheetData>
  <dataValidations count="1">
    <dataValidation type="list" allowBlank="1" showInputMessage="1" showErrorMessage="1" sqref="D2:D139">
      <formula1>$M$1:$M$22</formula1>
    </dataValidation>
  </dataValidation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Nov 2019</vt:lpstr>
      <vt:lpstr>Oct 2019</vt:lpstr>
      <vt:lpstr>Sep 2019</vt:lpstr>
      <vt:lpstr>Aug 2019</vt:lpstr>
      <vt:lpstr>Jul 2019</vt:lpstr>
      <vt:lpstr>Activity by month</vt:lpstr>
      <vt:lpstr>Activity detail</vt:lpstr>
      <vt:lpstr>2019-2020 budget</vt:lpstr>
      <vt:lpstr>pivot</vt:lpstr>
      <vt:lpstr>'Activity detail'!Print_Area</vt:lpstr>
      <vt:lpstr>'Sep 2019'!Print_Area</vt:lpstr>
      <vt:lpstr>'Activity detail'!Print_Titles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2014</dc:creator>
  <cp:lastModifiedBy>Roli Wendorf</cp:lastModifiedBy>
  <cp:lastPrinted>2019-12-03T17:42:13Z</cp:lastPrinted>
  <dcterms:created xsi:type="dcterms:W3CDTF">2016-09-15T14:49:18Z</dcterms:created>
  <dcterms:modified xsi:type="dcterms:W3CDTF">2019-12-18T05:44:35Z</dcterms:modified>
</cp:coreProperties>
</file>