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WENDORF-ENVY27\Users\Roli Wendorf\Documents\AAUW\AAUWofCA\CFO\Branch Support\Best practices\LaPalma-Cerritos Branch\"/>
    </mc:Choice>
  </mc:AlternateContent>
  <bookViews>
    <workbookView xWindow="0" yWindow="0" windowWidth="15195" windowHeight="6180" tabRatio="500"/>
  </bookViews>
  <sheets>
    <sheet name="Recap" sheetId="1" r:id="rId1"/>
    <sheet name="AAUW Fund" sheetId="9" r:id="rId2"/>
    <sheet name="Monthly Report" sheetId="2" r:id="rId3"/>
    <sheet name="Movie" sheetId="13" r:id="rId4"/>
    <sheet name="$19 in 19" sheetId="14" r:id="rId5"/>
    <sheet name="Fund Lunch" sheetId="10" r:id="rId6"/>
    <sheet name="Installation" sheetId="12" r:id="rId7"/>
    <sheet name="Dues 2018-9" sheetId="11" r:id="rId8"/>
    <sheet name="Dues 19-20" sheetId="16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3" i="16" l="1"/>
  <c r="C53" i="16"/>
  <c r="B53" i="16"/>
  <c r="E51" i="16"/>
  <c r="E44" i="16"/>
  <c r="E53" i="16" l="1"/>
  <c r="C18" i="9"/>
  <c r="L27" i="1"/>
  <c r="E24" i="9" l="1"/>
  <c r="C9" i="9"/>
  <c r="C37" i="9"/>
  <c r="N47" i="1"/>
  <c r="N37" i="1"/>
  <c r="C17" i="9" l="1"/>
  <c r="D50" i="16"/>
  <c r="C50" i="16"/>
  <c r="B50" i="16"/>
  <c r="D49" i="16"/>
  <c r="C49" i="16"/>
  <c r="B49" i="16"/>
  <c r="E41" i="16"/>
  <c r="M48" i="1" l="1"/>
  <c r="N38" i="1"/>
  <c r="E42" i="16" l="1"/>
  <c r="E39" i="16"/>
  <c r="E34" i="16"/>
  <c r="E33" i="16"/>
  <c r="E43" i="16" l="1"/>
  <c r="E40" i="16"/>
  <c r="E38" i="16"/>
  <c r="E37" i="16"/>
  <c r="E32" i="16" l="1"/>
  <c r="B26" i="12" l="1"/>
  <c r="C26" i="12"/>
  <c r="C33" i="12" s="1"/>
  <c r="M38" i="1"/>
  <c r="M37" i="1"/>
  <c r="E20" i="16"/>
  <c r="E19" i="16"/>
  <c r="E18" i="16"/>
  <c r="E17" i="16"/>
  <c r="E16" i="16"/>
  <c r="E15" i="16"/>
  <c r="E14" i="16"/>
  <c r="E13" i="16"/>
  <c r="L37" i="1"/>
  <c r="E18" i="9"/>
  <c r="C42" i="9"/>
  <c r="K47" i="1"/>
  <c r="E23" i="16"/>
  <c r="E22" i="16"/>
  <c r="E21" i="16"/>
  <c r="E12" i="16"/>
  <c r="E11" i="16"/>
  <c r="E10" i="16"/>
  <c r="E9" i="16"/>
  <c r="E8" i="16"/>
  <c r="E7" i="16"/>
  <c r="E6" i="16"/>
  <c r="E50" i="16"/>
  <c r="E36" i="16"/>
  <c r="E35" i="16"/>
  <c r="E31" i="16"/>
  <c r="E30" i="16"/>
  <c r="E29" i="16"/>
  <c r="E28" i="16"/>
  <c r="E27" i="16"/>
  <c r="E26" i="16"/>
  <c r="E25" i="16"/>
  <c r="E24" i="16"/>
  <c r="E5" i="16"/>
  <c r="E49" i="16" s="1"/>
  <c r="E4" i="16"/>
  <c r="C13" i="9"/>
  <c r="C39" i="9"/>
  <c r="E40" i="9"/>
  <c r="B33" i="10"/>
  <c r="B56" i="14"/>
  <c r="C11" i="9"/>
  <c r="C29" i="9"/>
  <c r="C30" i="9" s="1"/>
  <c r="C3" i="10"/>
  <c r="B30" i="10"/>
  <c r="C24" i="10"/>
  <c r="C2" i="10"/>
  <c r="C4" i="10"/>
  <c r="C5" i="10"/>
  <c r="C6" i="10"/>
  <c r="C7" i="10"/>
  <c r="C30" i="10" s="1"/>
  <c r="B32" i="10" s="1"/>
  <c r="B39" i="10" s="1"/>
  <c r="C8" i="10"/>
  <c r="C9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5" i="10"/>
  <c r="C26" i="10"/>
  <c r="C27" i="10"/>
  <c r="C28" i="10"/>
  <c r="C10" i="10"/>
  <c r="D30" i="10"/>
  <c r="B34" i="10"/>
  <c r="I40" i="1"/>
  <c r="I51" i="1"/>
  <c r="H8" i="1"/>
  <c r="O8" i="1" s="1"/>
  <c r="O9" i="1" s="1"/>
  <c r="H16" i="1"/>
  <c r="D14" i="9"/>
  <c r="D15" i="9" s="1"/>
  <c r="C14" i="9"/>
  <c r="C6" i="9"/>
  <c r="B23" i="13"/>
  <c r="C23" i="13"/>
  <c r="C29" i="13" s="1"/>
  <c r="C34" i="13" s="1"/>
  <c r="E36" i="9"/>
  <c r="J7" i="1"/>
  <c r="I7" i="1"/>
  <c r="H7" i="1"/>
  <c r="G7" i="1"/>
  <c r="M6" i="1"/>
  <c r="F7" i="1"/>
  <c r="F6" i="1"/>
  <c r="E35" i="1"/>
  <c r="C50" i="11"/>
  <c r="C59" i="11" s="1"/>
  <c r="B50" i="11"/>
  <c r="B59" i="11" s="1"/>
  <c r="E59" i="11" s="1"/>
  <c r="D50" i="11"/>
  <c r="D59" i="11" s="1"/>
  <c r="E50" i="11"/>
  <c r="E16" i="9"/>
  <c r="C42" i="2"/>
  <c r="E17" i="9"/>
  <c r="E48" i="11"/>
  <c r="D39" i="9"/>
  <c r="E43" i="11"/>
  <c r="E42" i="11"/>
  <c r="E36" i="11"/>
  <c r="E35" i="11"/>
  <c r="E37" i="11"/>
  <c r="E49" i="11"/>
  <c r="E47" i="11"/>
  <c r="E46" i="11"/>
  <c r="E45" i="11"/>
  <c r="E44" i="11"/>
  <c r="E41" i="11"/>
  <c r="E40" i="11"/>
  <c r="E39" i="11"/>
  <c r="E38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O51" i="1"/>
  <c r="H29" i="1"/>
  <c r="D30" i="9"/>
  <c r="C29" i="1"/>
  <c r="O45" i="1"/>
  <c r="E35" i="2" s="1"/>
  <c r="F35" i="2" s="1"/>
  <c r="O5" i="1"/>
  <c r="F5" i="2" s="1"/>
  <c r="O50" i="1"/>
  <c r="E40" i="2" s="1"/>
  <c r="F40" i="2" s="1"/>
  <c r="O49" i="1"/>
  <c r="E39" i="2" s="1"/>
  <c r="O48" i="1"/>
  <c r="E38" i="2" s="1"/>
  <c r="O47" i="1"/>
  <c r="E37" i="2" s="1"/>
  <c r="O46" i="1"/>
  <c r="E36" i="2" s="1"/>
  <c r="F36" i="2" s="1"/>
  <c r="O41" i="1"/>
  <c r="D41" i="2"/>
  <c r="O40" i="1"/>
  <c r="D40" i="2"/>
  <c r="O39" i="1"/>
  <c r="D39" i="2" s="1"/>
  <c r="O38" i="1"/>
  <c r="O37" i="1"/>
  <c r="D37" i="2" s="1"/>
  <c r="O36" i="1"/>
  <c r="D36" i="2"/>
  <c r="O35" i="1"/>
  <c r="D35" i="2"/>
  <c r="O28" i="1"/>
  <c r="F28" i="2" s="1"/>
  <c r="O27" i="1"/>
  <c r="F27" i="2" s="1"/>
  <c r="O26" i="1"/>
  <c r="F26" i="2"/>
  <c r="O25" i="1"/>
  <c r="F25" i="2"/>
  <c r="O24" i="1"/>
  <c r="F24" i="2" s="1"/>
  <c r="O23" i="1"/>
  <c r="F23" i="2"/>
  <c r="O22" i="1"/>
  <c r="F22" i="2"/>
  <c r="O21" i="1"/>
  <c r="F21" i="2"/>
  <c r="O20" i="1"/>
  <c r="F20" i="2" s="1"/>
  <c r="O19" i="1"/>
  <c r="F19" i="2"/>
  <c r="O18" i="1"/>
  <c r="F18" i="2" s="1"/>
  <c r="O17" i="1"/>
  <c r="F17" i="2"/>
  <c r="O16" i="1"/>
  <c r="F16" i="2" s="1"/>
  <c r="O15" i="1"/>
  <c r="F15" i="2"/>
  <c r="O14" i="1"/>
  <c r="F14" i="2"/>
  <c r="O13" i="1"/>
  <c r="F13" i="2"/>
  <c r="O12" i="1"/>
  <c r="F12" i="2" s="1"/>
  <c r="O11" i="1"/>
  <c r="F11" i="2"/>
  <c r="D29" i="2"/>
  <c r="D7" i="1"/>
  <c r="E7" i="1"/>
  <c r="K7" i="1"/>
  <c r="O7" i="1" s="1"/>
  <c r="F7" i="2" s="1"/>
  <c r="L7" i="1"/>
  <c r="M7" i="1"/>
  <c r="N7" i="1"/>
  <c r="D6" i="1"/>
  <c r="E6" i="1"/>
  <c r="G6" i="1"/>
  <c r="H6" i="1"/>
  <c r="I6" i="1"/>
  <c r="J6" i="1"/>
  <c r="K6" i="1"/>
  <c r="L6" i="1"/>
  <c r="N6" i="1"/>
  <c r="N42" i="1"/>
  <c r="N52" i="1"/>
  <c r="M42" i="1"/>
  <c r="M53" i="1" s="1"/>
  <c r="M52" i="1"/>
  <c r="L42" i="1"/>
  <c r="L52" i="1"/>
  <c r="L53" i="1" s="1"/>
  <c r="K42" i="1"/>
  <c r="K52" i="1"/>
  <c r="J42" i="1"/>
  <c r="J52" i="1"/>
  <c r="J53" i="1" s="1"/>
  <c r="I42" i="1"/>
  <c r="I53" i="1" s="1"/>
  <c r="I52" i="1"/>
  <c r="H42" i="1"/>
  <c r="H53" i="1" s="1"/>
  <c r="H52" i="1"/>
  <c r="G42" i="1"/>
  <c r="G52" i="1"/>
  <c r="G53" i="1"/>
  <c r="F42" i="1"/>
  <c r="F53" i="1" s="1"/>
  <c r="F52" i="1"/>
  <c r="E42" i="1"/>
  <c r="E52" i="1"/>
  <c r="D42" i="1"/>
  <c r="D52" i="1"/>
  <c r="D53" i="1"/>
  <c r="C42" i="1"/>
  <c r="C53" i="1" s="1"/>
  <c r="C52" i="1"/>
  <c r="O34" i="1"/>
  <c r="N29" i="1"/>
  <c r="M29" i="1"/>
  <c r="L29" i="1"/>
  <c r="K29" i="1"/>
  <c r="J29" i="1"/>
  <c r="I29" i="1"/>
  <c r="G29" i="1"/>
  <c r="F29" i="1"/>
  <c r="E29" i="1"/>
  <c r="D29" i="1"/>
  <c r="C9" i="1"/>
  <c r="D5" i="1"/>
  <c r="D9" i="1" s="1"/>
  <c r="E5" i="1" s="1"/>
  <c r="E9" i="1" s="1"/>
  <c r="F5" i="1" s="1"/>
  <c r="F9" i="1" s="1"/>
  <c r="G5" i="1" s="1"/>
  <c r="G9" i="1" s="1"/>
  <c r="H5" i="1" s="1"/>
  <c r="H9" i="1" s="1"/>
  <c r="I5" i="1" s="1"/>
  <c r="I9" i="1" s="1"/>
  <c r="J5" i="1" s="1"/>
  <c r="J9" i="1" s="1"/>
  <c r="K5" i="1" s="1"/>
  <c r="K9" i="1" s="1"/>
  <c r="L5" i="1" s="1"/>
  <c r="L9" i="1" s="1"/>
  <c r="M5" i="1" s="1"/>
  <c r="O6" i="1"/>
  <c r="F6" i="2" s="1"/>
  <c r="K53" i="1"/>
  <c r="E53" i="1"/>
  <c r="D5" i="2"/>
  <c r="D9" i="2" s="1"/>
  <c r="E41" i="2"/>
  <c r="F41" i="2" s="1"/>
  <c r="F29" i="2" l="1"/>
  <c r="M9" i="1"/>
  <c r="N5" i="1"/>
  <c r="N9" i="1" s="1"/>
  <c r="E30" i="9"/>
  <c r="O29" i="1"/>
  <c r="C15" i="9"/>
  <c r="F39" i="2"/>
  <c r="E15" i="9"/>
  <c r="E19" i="9" s="1"/>
  <c r="E22" i="9" s="1"/>
  <c r="E47" i="9" s="1"/>
  <c r="E31" i="9"/>
  <c r="E33" i="9"/>
  <c r="E39" i="9"/>
  <c r="E43" i="9" s="1"/>
  <c r="N53" i="1"/>
  <c r="E42" i="2"/>
  <c r="E41" i="9"/>
  <c r="O42" i="1"/>
  <c r="F8" i="2"/>
  <c r="F9" i="2" s="1"/>
  <c r="O52" i="1"/>
  <c r="D38" i="2"/>
  <c r="F38" i="2" s="1"/>
  <c r="D42" i="2"/>
  <c r="F37" i="2"/>
  <c r="F42" i="2" l="1"/>
  <c r="F44" i="2" s="1"/>
  <c r="E45" i="9"/>
  <c r="E44" i="9"/>
  <c r="O53" i="1"/>
</calcChain>
</file>

<file path=xl/sharedStrings.xml><?xml version="1.0" encoding="utf-8"?>
<sst xmlns="http://schemas.openxmlformats.org/spreadsheetml/2006/main" count="657" uniqueCount="297">
  <si>
    <t>Marilyn Forsstrom, Treasurer</t>
  </si>
  <si>
    <t>Year-end</t>
  </si>
  <si>
    <t>Income</t>
  </si>
  <si>
    <t>Balance Forward</t>
  </si>
  <si>
    <t xml:space="preserve">     Balance Forward</t>
  </si>
  <si>
    <t>Convention Fund</t>
  </si>
  <si>
    <t xml:space="preserve">     Convention Fund</t>
  </si>
  <si>
    <t xml:space="preserve">     Misc.</t>
  </si>
  <si>
    <t xml:space="preserve">     Total Income</t>
  </si>
  <si>
    <t>Expense</t>
  </si>
  <si>
    <t>Administrative</t>
  </si>
  <si>
    <t xml:space="preserve">     Administrative</t>
  </si>
  <si>
    <t>Cerr Coll Display</t>
  </si>
  <si>
    <t xml:space="preserve">     Cerr Coll Display</t>
  </si>
  <si>
    <t>Convention</t>
  </si>
  <si>
    <t xml:space="preserve">     Convention</t>
  </si>
  <si>
    <t>Directory</t>
  </si>
  <si>
    <t xml:space="preserve">     Directory</t>
  </si>
  <si>
    <t>Fund Assessment</t>
  </si>
  <si>
    <t xml:space="preserve">     Funds Assessment</t>
  </si>
  <si>
    <t>Hospitality</t>
  </si>
  <si>
    <t xml:space="preserve">     Hospitality</t>
  </si>
  <si>
    <t xml:space="preserve">    </t>
    <phoneticPr fontId="0" type="noConversion"/>
  </si>
  <si>
    <t xml:space="preserve">     IFUW/VGIF</t>
  </si>
  <si>
    <t>Insurance</t>
  </si>
  <si>
    <t xml:space="preserve">     Insurance</t>
  </si>
  <si>
    <t>LACIC</t>
  </si>
  <si>
    <t xml:space="preserve">     LACIC</t>
  </si>
  <si>
    <t>Leader Dev.</t>
  </si>
  <si>
    <t xml:space="preserve">     Leader Dev.</t>
  </si>
  <si>
    <t>Membership</t>
  </si>
  <si>
    <t xml:space="preserve">     Membership</t>
  </si>
  <si>
    <t>Miscellaneous</t>
  </si>
  <si>
    <t xml:space="preserve">     Miscellaneous</t>
  </si>
  <si>
    <t>President's Gift</t>
  </si>
  <si>
    <t xml:space="preserve">     President's Gift</t>
  </si>
  <si>
    <t>Program</t>
  </si>
  <si>
    <t xml:space="preserve">     Program</t>
  </si>
  <si>
    <t>Public Information</t>
  </si>
  <si>
    <t xml:space="preserve">     Public Information</t>
  </si>
  <si>
    <t>Public Policy/Forum</t>
  </si>
  <si>
    <t xml:space="preserve">     Public Policy/Forum</t>
  </si>
  <si>
    <t>Retreat expenses</t>
  </si>
  <si>
    <t xml:space="preserve">     Retreat expenses</t>
  </si>
  <si>
    <t>Univ/Coll Relations</t>
  </si>
  <si>
    <t xml:space="preserve">     Univ/Coll Relations</t>
  </si>
  <si>
    <t>Total Expense</t>
  </si>
  <si>
    <t>Balance to Carry Forward</t>
  </si>
  <si>
    <t>Carry-over Funds Income</t>
  </si>
  <si>
    <t>Starting</t>
  </si>
  <si>
    <t xml:space="preserve">     BBQ (Conv)</t>
  </si>
  <si>
    <t xml:space="preserve">     Installation</t>
  </si>
  <si>
    <t xml:space="preserve">     Retreat</t>
  </si>
  <si>
    <t xml:space="preserve">     Total Sub-Funds Income</t>
  </si>
  <si>
    <t>Carry-over Funds Expense</t>
  </si>
  <si>
    <t xml:space="preserve">     Total Sub-Funds Expense</t>
  </si>
  <si>
    <t xml:space="preserve">     Total Expense</t>
  </si>
  <si>
    <t>Non-budgetted Balance</t>
  </si>
  <si>
    <t xml:space="preserve">     Academic Award</t>
  </si>
  <si>
    <t xml:space="preserve">     CA/Assn Dues 18-19</t>
  </si>
  <si>
    <t xml:space="preserve">     Dues (48x21)</t>
  </si>
  <si>
    <t>Convention Fund/Picnic</t>
  </si>
  <si>
    <t xml:space="preserve">     Picnic (Conv)</t>
  </si>
  <si>
    <t>Budget</t>
  </si>
  <si>
    <t>Actual to date</t>
  </si>
  <si>
    <t>Misc</t>
  </si>
  <si>
    <t>Total Income</t>
  </si>
  <si>
    <t>Univ-College Relations</t>
  </si>
  <si>
    <t>Carry-over Funds</t>
  </si>
  <si>
    <t>Balance</t>
  </si>
  <si>
    <t>Beginning Checking Bal</t>
    <phoneticPr fontId="0" type="noConversion"/>
  </si>
  <si>
    <t xml:space="preserve">     Bar-B-Q(ConvFund)</t>
  </si>
  <si>
    <t>Total Sub Funds</t>
  </si>
  <si>
    <t>Total Funds</t>
  </si>
  <si>
    <t>Dues  (48*21)</t>
  </si>
  <si>
    <t>Starting Assets</t>
  </si>
  <si>
    <t xml:space="preserve">     Giftwrapping</t>
  </si>
  <si>
    <t xml:space="preserve">     Luncheon Décor</t>
  </si>
  <si>
    <t xml:space="preserve">     Luncheon Food</t>
  </si>
  <si>
    <t xml:space="preserve">     Luncheon Speaker</t>
  </si>
  <si>
    <t xml:space="preserve">     Luncheon Donation</t>
  </si>
  <si>
    <t xml:space="preserve">     Sent to LAF</t>
  </si>
  <si>
    <t xml:space="preserve">     Total Income/Expense </t>
  </si>
  <si>
    <t>Current Balance</t>
  </si>
  <si>
    <t>LAF</t>
  </si>
  <si>
    <t xml:space="preserve">     Luncheon</t>
  </si>
  <si>
    <t xml:space="preserve">     Rc'd LAF Only</t>
  </si>
  <si>
    <t xml:space="preserve">     Direct Donations</t>
  </si>
  <si>
    <t xml:space="preserve">     Donations</t>
  </si>
  <si>
    <t>Branch</t>
  </si>
  <si>
    <t>State</t>
  </si>
  <si>
    <t>Assn</t>
  </si>
  <si>
    <t>Paid</t>
  </si>
  <si>
    <t>Deposited</t>
  </si>
  <si>
    <t>Processed</t>
  </si>
  <si>
    <t>Renewals</t>
  </si>
  <si>
    <t>Notes</t>
  </si>
  <si>
    <t>Dropping</t>
  </si>
  <si>
    <t>Johnson</t>
  </si>
  <si>
    <t>Aronson</t>
  </si>
  <si>
    <t>Tse</t>
  </si>
  <si>
    <t>Atherton</t>
  </si>
  <si>
    <t>Ethington</t>
  </si>
  <si>
    <t>Autry</t>
  </si>
  <si>
    <t>Balma</t>
  </si>
  <si>
    <t>Sparks</t>
  </si>
  <si>
    <t>Bhatia</t>
  </si>
  <si>
    <t>Taxier</t>
  </si>
  <si>
    <t>Brown</t>
  </si>
  <si>
    <t>Brutsche</t>
  </si>
  <si>
    <t>Carruthers</t>
  </si>
  <si>
    <t>Edwards</t>
  </si>
  <si>
    <t>Flax</t>
  </si>
  <si>
    <t>Cohen</t>
  </si>
  <si>
    <t>Honorary</t>
  </si>
  <si>
    <t>Grimaldi</t>
  </si>
  <si>
    <t>Cox</t>
  </si>
  <si>
    <t>Solomon</t>
  </si>
  <si>
    <t>Deedwania</t>
  </si>
  <si>
    <t>Karter</t>
  </si>
  <si>
    <t>DeFrance</t>
  </si>
  <si>
    <t>Moses</t>
  </si>
  <si>
    <t>Dunstan</t>
  </si>
  <si>
    <t>Shahzadi</t>
  </si>
  <si>
    <t>Forsstrom</t>
  </si>
  <si>
    <t>Hicks</t>
  </si>
  <si>
    <t>Marsh</t>
  </si>
  <si>
    <t>Herschler</t>
  </si>
  <si>
    <t>McClelland</t>
  </si>
  <si>
    <t>Moore</t>
  </si>
  <si>
    <t>Powell</t>
  </si>
  <si>
    <t>Hutson</t>
  </si>
  <si>
    <t>Pylman</t>
  </si>
  <si>
    <t>Ross</t>
  </si>
  <si>
    <t>Siegel</t>
  </si>
  <si>
    <t>Kawamura</t>
  </si>
  <si>
    <t>Spitzer</t>
  </si>
  <si>
    <t>Liu</t>
  </si>
  <si>
    <t>Univ</t>
  </si>
  <si>
    <t>Merrick</t>
  </si>
  <si>
    <t>Needham</t>
  </si>
  <si>
    <t>Niederman</t>
  </si>
  <si>
    <t>Quinn</t>
  </si>
  <si>
    <t>Rodriguez</t>
  </si>
  <si>
    <t>Smith</t>
  </si>
  <si>
    <t>Wolf</t>
  </si>
  <si>
    <t>Zenda</t>
  </si>
  <si>
    <t>Drop</t>
  </si>
  <si>
    <t>New</t>
  </si>
  <si>
    <t>Total 6/30</t>
  </si>
  <si>
    <t>Totals</t>
  </si>
  <si>
    <t>Tech Trek</t>
  </si>
  <si>
    <t>Zwick</t>
  </si>
  <si>
    <t>Adams</t>
  </si>
  <si>
    <t>Braeman</t>
  </si>
  <si>
    <t>Speaker</t>
  </si>
  <si>
    <t>Total</t>
  </si>
  <si>
    <t>Total  TT Raised</t>
  </si>
  <si>
    <t xml:space="preserve">     Interest</t>
  </si>
  <si>
    <t xml:space="preserve">     Academic Awards</t>
  </si>
  <si>
    <t>Donations</t>
  </si>
  <si>
    <t>Mendoza</t>
  </si>
  <si>
    <t>Undesignated</t>
  </si>
  <si>
    <t>Lunch Tix</t>
  </si>
  <si>
    <t>Huff's</t>
  </si>
  <si>
    <t>Life</t>
  </si>
  <si>
    <t>Dues 18-19</t>
  </si>
  <si>
    <t>VGIF</t>
  </si>
  <si>
    <t>Cho A</t>
  </si>
  <si>
    <t>Cho EJ</t>
  </si>
  <si>
    <t xml:space="preserve">     Expense</t>
  </si>
  <si>
    <t>Checking 7/1/18</t>
  </si>
  <si>
    <t xml:space="preserve">     Dues Received 18-19</t>
  </si>
  <si>
    <t xml:space="preserve">     Dues 19-20</t>
  </si>
  <si>
    <t xml:space="preserve">     CA/Assn Dues 19-20</t>
  </si>
  <si>
    <t>LaPalma-Cerritos AAUW   Recap   July 1, 2018 – June 30, 2019</t>
  </si>
  <si>
    <t>Fiscal Year, July 1 2018-June 30, 2019</t>
  </si>
  <si>
    <t xml:space="preserve">     Trans from Alberta Fund</t>
  </si>
  <si>
    <t>Misc. &amp; Int.</t>
  </si>
  <si>
    <t xml:space="preserve">     Dues Receive 18-19</t>
  </si>
  <si>
    <t>Dues (46x21)</t>
  </si>
  <si>
    <t>8/19.18</t>
  </si>
  <si>
    <t>Received 2018-9</t>
  </si>
  <si>
    <t xml:space="preserve">     Movie</t>
  </si>
  <si>
    <t xml:space="preserve">     Brag Box</t>
  </si>
  <si>
    <t>Carol Marsh</t>
  </si>
  <si>
    <t>Dorothy Edwards</t>
  </si>
  <si>
    <t>Edna Ethington</t>
  </si>
  <si>
    <t>Esther Aronson</t>
  </si>
  <si>
    <t>Gail Ross</t>
  </si>
  <si>
    <t>Harriet Moses</t>
  </si>
  <si>
    <t>Jackie Shahzadi</t>
  </si>
  <si>
    <t>Joan Pylman</t>
  </si>
  <si>
    <t>Judi Adams</t>
  </si>
  <si>
    <t>Karen Cox</t>
  </si>
  <si>
    <t>Linda Hernandez</t>
  </si>
  <si>
    <t>Marilyn Forsstrom</t>
  </si>
  <si>
    <t xml:space="preserve">Penny Brown </t>
  </si>
  <si>
    <t>Sondra Cohen</t>
  </si>
  <si>
    <t>Thea Siegel</t>
  </si>
  <si>
    <t>Diane Hutson</t>
  </si>
  <si>
    <t>Chris Taxier</t>
  </si>
  <si>
    <t>Joan Flax</t>
  </si>
  <si>
    <t>McNamee</t>
  </si>
  <si>
    <t>Movie Fundraiser October 20</t>
  </si>
  <si>
    <t>Unknown guest</t>
  </si>
  <si>
    <t>Peris</t>
  </si>
  <si>
    <t>Profit</t>
  </si>
  <si>
    <t>Total lunch</t>
  </si>
  <si>
    <t>speaker</t>
  </si>
  <si>
    <t>Total received</t>
  </si>
  <si>
    <t xml:space="preserve">     Sent to TT </t>
  </si>
  <si>
    <t>AAUW Fund Assessment</t>
  </si>
  <si>
    <t xml:space="preserve">     To AAUW Fund</t>
  </si>
  <si>
    <t xml:space="preserve">     To LAF</t>
  </si>
  <si>
    <t xml:space="preserve">     19 in 19</t>
  </si>
  <si>
    <t>Pd</t>
  </si>
  <si>
    <t>Sub-Total</t>
  </si>
  <si>
    <t>Fund Lunch 2/9/19</t>
  </si>
  <si>
    <t>Silent Auction</t>
  </si>
  <si>
    <t>Guest Burch</t>
  </si>
  <si>
    <t>GuestVanZitter</t>
  </si>
  <si>
    <t>Guest Jurcy</t>
  </si>
  <si>
    <t>Jackie</t>
  </si>
  <si>
    <t>Edna</t>
  </si>
  <si>
    <t>No show</t>
  </si>
  <si>
    <t>+35 don</t>
  </si>
  <si>
    <t>'+35 don</t>
  </si>
  <si>
    <t>/</t>
  </si>
  <si>
    <t>5 Don</t>
  </si>
  <si>
    <t>$</t>
  </si>
  <si>
    <t>Supplies &amp; gift</t>
  </si>
  <si>
    <t xml:space="preserve">     Silent Auction</t>
  </si>
  <si>
    <t>Total EF, LAF, &amp;TT</t>
  </si>
  <si>
    <t>$19 in 19 Fund</t>
  </si>
  <si>
    <t>TOTAL</t>
  </si>
  <si>
    <t>Dues 19-20</t>
  </si>
  <si>
    <t>Williamson</t>
  </si>
  <si>
    <t>Van Zitter</t>
  </si>
  <si>
    <t xml:space="preserve">Ross </t>
  </si>
  <si>
    <t xml:space="preserve">     Campers funded 4x950</t>
  </si>
  <si>
    <t>SPF remainder</t>
  </si>
  <si>
    <t>zenda</t>
  </si>
  <si>
    <t>no</t>
  </si>
  <si>
    <t>karter</t>
  </si>
  <si>
    <t>grimaldi</t>
  </si>
  <si>
    <t>aronson</t>
  </si>
  <si>
    <t>ross</t>
  </si>
  <si>
    <t>autry</t>
  </si>
  <si>
    <t>flax</t>
  </si>
  <si>
    <t>adams</t>
  </si>
  <si>
    <t xml:space="preserve">brutsche </t>
  </si>
  <si>
    <t>deedwania</t>
  </si>
  <si>
    <t>cho</t>
  </si>
  <si>
    <t>powell</t>
  </si>
  <si>
    <t>niederman</t>
  </si>
  <si>
    <t>braeman</t>
  </si>
  <si>
    <t>defrance</t>
  </si>
  <si>
    <t>moore</t>
  </si>
  <si>
    <t>wolf</t>
  </si>
  <si>
    <t>kawamura</t>
  </si>
  <si>
    <t>rodriguez</t>
  </si>
  <si>
    <t>smith</t>
  </si>
  <si>
    <t>bhatia</t>
  </si>
  <si>
    <t>liu</t>
  </si>
  <si>
    <t>unknown</t>
  </si>
  <si>
    <t>sparks</t>
  </si>
  <si>
    <t>merrick</t>
  </si>
  <si>
    <t>edwards</t>
  </si>
  <si>
    <t>brown</t>
  </si>
  <si>
    <t>atherton</t>
  </si>
  <si>
    <t>needham</t>
  </si>
  <si>
    <t>VanZitter</t>
  </si>
  <si>
    <t>Tobi</t>
  </si>
  <si>
    <t>Sondra</t>
  </si>
  <si>
    <t>Panda Inn</t>
  </si>
  <si>
    <t>Bottom Line</t>
  </si>
  <si>
    <t>Installation 2019</t>
  </si>
  <si>
    <t>trans to EF</t>
  </si>
  <si>
    <t>Brutsche 100</t>
  </si>
  <si>
    <t>online</t>
  </si>
  <si>
    <t xml:space="preserve">    Donations</t>
  </si>
  <si>
    <t>Checking Balance 6/30/2019</t>
  </si>
  <si>
    <t>Bank Balance 6/30/2019</t>
  </si>
  <si>
    <t>Start Smart</t>
  </si>
  <si>
    <t xml:space="preserve">     CA/Assn Paid 19-20</t>
  </si>
  <si>
    <t>July 18</t>
  </si>
  <si>
    <t>Aug 18</t>
  </si>
  <si>
    <t>Sept 18</t>
  </si>
  <si>
    <t>Nov/Dec 18</t>
  </si>
  <si>
    <t>Jan 19</t>
  </si>
  <si>
    <t>Feb 19</t>
  </si>
  <si>
    <t>March 19</t>
  </si>
  <si>
    <t>April 19</t>
  </si>
  <si>
    <t>May19</t>
  </si>
  <si>
    <t>June 19</t>
  </si>
  <si>
    <t>Oct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</si>
</sst>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indexed="8"/>
      <name val="Helvetica"/>
      <family val="2"/>
    </font>
    <font>
      <sz val="12"/>
      <name val="Helvetica"/>
      <family val="2"/>
    </font>
    <font>
      <sz val="12"/>
      <color indexed="8"/>
      <name val="Helvetica"/>
      <family val="2"/>
    </font>
    <font>
      <b/>
      <sz val="12"/>
      <name val="Helvetica"/>
      <family val="2"/>
    </font>
    <font>
      <b/>
      <sz val="12"/>
      <color indexed="8"/>
      <name val="Helvetic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Helvetica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name val="Verdana"/>
      <family val="2"/>
    </font>
    <font>
      <sz val="12"/>
      <color theme="1"/>
      <name val="Helvetica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2"/>
      <color theme="1"/>
      <name val="Helvetica"/>
      <family val="2"/>
    </font>
    <font>
      <b/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49" fontId="6" fillId="0" borderId="0" xfId="0" applyNumberFormat="1" applyFont="1"/>
    <xf numFmtId="4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7" fillId="0" borderId="0" xfId="0" applyNumberFormat="1" applyFont="1"/>
    <xf numFmtId="2" fontId="5" fillId="0" borderId="0" xfId="0" applyNumberFormat="1" applyFont="1"/>
    <xf numFmtId="2" fontId="4" fillId="0" borderId="0" xfId="0" applyNumberFormat="1" applyFont="1"/>
    <xf numFmtId="2" fontId="5" fillId="0" borderId="0" xfId="0" applyNumberFormat="1" applyFont="1" applyBorder="1"/>
    <xf numFmtId="164" fontId="5" fillId="0" borderId="1" xfId="0" applyNumberFormat="1" applyFont="1" applyBorder="1"/>
    <xf numFmtId="164" fontId="5" fillId="0" borderId="0" xfId="0" applyNumberFormat="1" applyFont="1" applyBorder="1"/>
    <xf numFmtId="0" fontId="7" fillId="0" borderId="0" xfId="0" applyFont="1"/>
    <xf numFmtId="2" fontId="0" fillId="0" borderId="0" xfId="0" applyNumberFormat="1"/>
    <xf numFmtId="164" fontId="7" fillId="0" borderId="0" xfId="0" applyNumberFormat="1" applyFont="1"/>
    <xf numFmtId="164" fontId="7" fillId="0" borderId="1" xfId="0" applyNumberFormat="1" applyFont="1" applyBorder="1"/>
    <xf numFmtId="164" fontId="5" fillId="0" borderId="0" xfId="0" applyNumberFormat="1" applyFont="1"/>
    <xf numFmtId="0" fontId="6" fillId="0" borderId="0" xfId="0" applyFont="1"/>
    <xf numFmtId="164" fontId="4" fillId="0" borderId="0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0" fontId="5" fillId="0" borderId="2" xfId="0" applyFont="1" applyBorder="1"/>
    <xf numFmtId="2" fontId="4" fillId="0" borderId="2" xfId="0" applyNumberFormat="1" applyFont="1" applyBorder="1"/>
    <xf numFmtId="0" fontId="4" fillId="0" borderId="3" xfId="0" applyFont="1" applyBorder="1"/>
    <xf numFmtId="2" fontId="4" fillId="0" borderId="3" xfId="0" applyNumberFormat="1" applyFont="1" applyBorder="1"/>
    <xf numFmtId="2" fontId="4" fillId="0" borderId="1" xfId="0" applyNumberFormat="1" applyFont="1" applyBorder="1"/>
    <xf numFmtId="2" fontId="4" fillId="0" borderId="4" xfId="0" applyNumberFormat="1" applyFont="1" applyBorder="1"/>
    <xf numFmtId="0" fontId="5" fillId="0" borderId="4" xfId="0" applyFont="1" applyBorder="1"/>
    <xf numFmtId="2" fontId="10" fillId="0" borderId="0" xfId="0" applyNumberFormat="1" applyFont="1"/>
    <xf numFmtId="164" fontId="7" fillId="0" borderId="0" xfId="0" applyNumberFormat="1" applyFont="1" applyBorder="1"/>
    <xf numFmtId="0" fontId="4" fillId="0" borderId="2" xfId="0" applyFont="1" applyBorder="1"/>
    <xf numFmtId="2" fontId="5" fillId="0" borderId="2" xfId="0" applyNumberFormat="1" applyFont="1" applyBorder="1"/>
    <xf numFmtId="0" fontId="0" fillId="0" borderId="3" xfId="0" applyBorder="1"/>
    <xf numFmtId="2" fontId="5" fillId="0" borderId="3" xfId="0" applyNumberFormat="1" applyFont="1" applyBorder="1"/>
    <xf numFmtId="0" fontId="6" fillId="0" borderId="1" xfId="0" applyFont="1" applyBorder="1"/>
    <xf numFmtId="7" fontId="6" fillId="0" borderId="1" xfId="1" applyNumberFormat="1" applyFont="1" applyBorder="1"/>
    <xf numFmtId="164" fontId="4" fillId="0" borderId="0" xfId="0" applyNumberFormat="1" applyFont="1"/>
    <xf numFmtId="14" fontId="6" fillId="0" borderId="0" xfId="0" applyNumberFormat="1" applyFont="1"/>
    <xf numFmtId="164" fontId="6" fillId="0" borderId="0" xfId="0" applyNumberFormat="1" applyFont="1"/>
    <xf numFmtId="0" fontId="10" fillId="0" borderId="0" xfId="0" applyFont="1"/>
    <xf numFmtId="2" fontId="5" fillId="0" borderId="1" xfId="0" applyNumberFormat="1" applyFont="1" applyBorder="1"/>
    <xf numFmtId="0" fontId="12" fillId="0" borderId="0" xfId="0" applyFont="1"/>
    <xf numFmtId="2" fontId="10" fillId="0" borderId="1" xfId="0" applyNumberFormat="1" applyFont="1" applyBorder="1"/>
    <xf numFmtId="2" fontId="13" fillId="0" borderId="0" xfId="0" applyNumberFormat="1" applyFont="1"/>
    <xf numFmtId="0" fontId="2" fillId="0" borderId="0" xfId="0" applyFont="1"/>
    <xf numFmtId="16" fontId="0" fillId="0" borderId="0" xfId="0" applyNumberFormat="1"/>
    <xf numFmtId="0" fontId="0" fillId="0" borderId="0" xfId="0" applyFont="1"/>
    <xf numFmtId="2" fontId="0" fillId="0" borderId="0" xfId="0" applyNumberFormat="1" applyBorder="1"/>
    <xf numFmtId="0" fontId="5" fillId="0" borderId="0" xfId="0" applyFont="1"/>
    <xf numFmtId="0" fontId="7" fillId="0" borderId="0" xfId="0" applyFont="1"/>
    <xf numFmtId="0" fontId="16" fillId="0" borderId="5" xfId="0" applyFont="1" applyBorder="1"/>
    <xf numFmtId="0" fontId="14" fillId="0" borderId="5" xfId="0" applyFont="1" applyBorder="1"/>
    <xf numFmtId="0" fontId="0" fillId="0" borderId="5" xfId="0" applyBorder="1"/>
    <xf numFmtId="0" fontId="15" fillId="0" borderId="5" xfId="0" applyFont="1" applyBorder="1"/>
    <xf numFmtId="0" fontId="2" fillId="0" borderId="5" xfId="0" applyFont="1" applyBorder="1"/>
    <xf numFmtId="0" fontId="18" fillId="0" borderId="0" xfId="0" applyFont="1"/>
    <xf numFmtId="0" fontId="17" fillId="0" borderId="0" xfId="0" applyFont="1"/>
    <xf numFmtId="14" fontId="0" fillId="0" borderId="3" xfId="0" applyNumberFormat="1" applyFont="1" applyBorder="1"/>
    <xf numFmtId="0" fontId="0" fillId="0" borderId="0" xfId="0" applyAlignment="1">
      <alignment horizontal="right"/>
    </xf>
    <xf numFmtId="0" fontId="5" fillId="0" borderId="0" xfId="0" applyFont="1"/>
    <xf numFmtId="0" fontId="0" fillId="0" borderId="5" xfId="0" applyFont="1" applyBorder="1"/>
    <xf numFmtId="0" fontId="0" fillId="0" borderId="5" xfId="0" applyBorder="1" applyAlignment="1">
      <alignment horizontal="right"/>
    </xf>
    <xf numFmtId="0" fontId="5" fillId="0" borderId="0" xfId="0" applyFont="1"/>
    <xf numFmtId="0" fontId="5" fillId="0" borderId="0" xfId="0" applyFont="1"/>
    <xf numFmtId="7" fontId="6" fillId="0" borderId="1" xfId="1" applyNumberFormat="1" applyFont="1" applyBorder="1" applyAlignment="1">
      <alignment horizontal="right"/>
    </xf>
    <xf numFmtId="14" fontId="0" fillId="0" borderId="0" xfId="0" applyNumberFormat="1" applyFont="1" applyBorder="1"/>
    <xf numFmtId="14" fontId="0" fillId="0" borderId="3" xfId="0" applyNumberFormat="1" applyBorder="1"/>
    <xf numFmtId="0" fontId="5" fillId="0" borderId="0" xfId="0" applyFont="1"/>
    <xf numFmtId="14" fontId="0" fillId="0" borderId="0" xfId="0" applyNumberFormat="1"/>
    <xf numFmtId="0" fontId="5" fillId="0" borderId="0" xfId="0" applyFont="1"/>
    <xf numFmtId="0" fontId="5" fillId="0" borderId="0" xfId="0" applyFont="1"/>
    <xf numFmtId="0" fontId="15" fillId="0" borderId="5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9" fillId="0" borderId="5" xfId="0" applyFont="1" applyBorder="1"/>
    <xf numFmtId="0" fontId="0" fillId="0" borderId="5" xfId="0" quotePrefix="1" applyBorder="1" applyAlignment="1">
      <alignment horizontal="right"/>
    </xf>
    <xf numFmtId="0" fontId="0" fillId="0" borderId="4" xfId="0" applyBorder="1"/>
    <xf numFmtId="0" fontId="14" fillId="0" borderId="5" xfId="0" applyFont="1" applyFill="1" applyBorder="1"/>
    <xf numFmtId="0" fontId="2" fillId="0" borderId="0" xfId="0" applyFont="1" applyAlignment="1">
      <alignment horizontal="right"/>
    </xf>
    <xf numFmtId="0" fontId="5" fillId="0" borderId="0" xfId="0" applyFont="1"/>
    <xf numFmtId="2" fontId="5" fillId="0" borderId="4" xfId="0" applyNumberFormat="1" applyFont="1" applyBorder="1"/>
    <xf numFmtId="0" fontId="5" fillId="0" borderId="0" xfId="0" applyFont="1"/>
    <xf numFmtId="2" fontId="10" fillId="0" borderId="0" xfId="0" applyNumberFormat="1" applyFont="1" applyBorder="1"/>
    <xf numFmtId="0" fontId="0" fillId="0" borderId="6" xfId="0" applyFont="1" applyFill="1" applyBorder="1"/>
    <xf numFmtId="0" fontId="12" fillId="0" borderId="7" xfId="0" applyFont="1" applyBorder="1"/>
    <xf numFmtId="0" fontId="5" fillId="0" borderId="0" xfId="0" applyFont="1"/>
    <xf numFmtId="0" fontId="20" fillId="0" borderId="0" xfId="0" applyFont="1"/>
    <xf numFmtId="0" fontId="5" fillId="0" borderId="0" xfId="0" applyFont="1"/>
    <xf numFmtId="0" fontId="7" fillId="0" borderId="0" xfId="0" applyFont="1"/>
  </cellXfs>
  <cellStyles count="94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tabSelected="1" topLeftCell="B5" workbookViewId="0">
      <pane xSplit="3383" ySplit="758" activePane="bottomRight"/>
      <selection activeCell="B1" sqref="A1:XFD1"/>
      <selection pane="topRight" activeCell="G5" sqref="G5"/>
      <selection pane="bottomLeft" activeCell="B36" sqref="B36"/>
      <selection pane="bottomRight" activeCell="O34" sqref="O34"/>
    </sheetView>
  </sheetViews>
  <sheetFormatPr defaultColWidth="11" defaultRowHeight="15.75" x14ac:dyDescent="0.5"/>
  <cols>
    <col min="2" max="2" width="24.3125" customWidth="1"/>
    <col min="3" max="3" width="12" customWidth="1"/>
  </cols>
  <sheetData>
    <row r="1" spans="1:17" ht="17.649999999999999" x14ac:dyDescent="0.5">
      <c r="A1" s="1" t="s">
        <v>175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5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x14ac:dyDescent="0.5">
      <c r="A4" s="2"/>
      <c r="B4" s="2"/>
      <c r="C4" s="18" t="s">
        <v>63</v>
      </c>
      <c r="D4" s="4" t="s">
        <v>286</v>
      </c>
      <c r="E4" s="4" t="s">
        <v>287</v>
      </c>
      <c r="F4" s="5" t="s">
        <v>288</v>
      </c>
      <c r="G4" s="5" t="s">
        <v>296</v>
      </c>
      <c r="H4" s="5" t="s">
        <v>289</v>
      </c>
      <c r="I4" s="5" t="s">
        <v>290</v>
      </c>
      <c r="J4" s="5" t="s">
        <v>291</v>
      </c>
      <c r="K4" s="5" t="s">
        <v>292</v>
      </c>
      <c r="L4" s="5" t="s">
        <v>293</v>
      </c>
      <c r="M4" s="5" t="s">
        <v>294</v>
      </c>
      <c r="N4" s="5" t="s">
        <v>295</v>
      </c>
      <c r="O4" s="6" t="s">
        <v>1</v>
      </c>
      <c r="P4" s="2"/>
      <c r="Q4" s="2"/>
    </row>
    <row r="5" spans="1:17" x14ac:dyDescent="0.5">
      <c r="A5" s="7" t="s">
        <v>2</v>
      </c>
      <c r="B5" s="3" t="s">
        <v>3</v>
      </c>
      <c r="C5" s="8">
        <v>1407.85</v>
      </c>
      <c r="D5" s="8">
        <f>C9</f>
        <v>2373.85</v>
      </c>
      <c r="E5" s="8">
        <f>D9</f>
        <v>2374.56</v>
      </c>
      <c r="F5" s="8">
        <f>E9</f>
        <v>2580.1999999999998</v>
      </c>
      <c r="G5" s="8">
        <f t="shared" ref="G5:M5" si="0">F9</f>
        <v>2536.2899999999995</v>
      </c>
      <c r="H5" s="8">
        <f t="shared" si="0"/>
        <v>2536.8599999999997</v>
      </c>
      <c r="I5" s="8">
        <f t="shared" si="0"/>
        <v>2538.0999999999995</v>
      </c>
      <c r="J5" s="8">
        <f t="shared" si="0"/>
        <v>2538.6999999999994</v>
      </c>
      <c r="K5" s="8">
        <f t="shared" si="0"/>
        <v>2539.2399999999993</v>
      </c>
      <c r="L5" s="8">
        <f t="shared" si="0"/>
        <v>2539.6599999999994</v>
      </c>
      <c r="M5" s="8">
        <f t="shared" si="0"/>
        <v>2540.1799999999994</v>
      </c>
      <c r="N5" s="8">
        <f>M5</f>
        <v>2540.1799999999994</v>
      </c>
      <c r="O5" s="8">
        <f>C5</f>
        <v>1407.85</v>
      </c>
      <c r="P5" s="3" t="s">
        <v>4</v>
      </c>
      <c r="Q5" s="7"/>
    </row>
    <row r="6" spans="1:17" x14ac:dyDescent="0.5">
      <c r="A6" s="2"/>
      <c r="B6" s="3" t="s">
        <v>61</v>
      </c>
      <c r="C6" s="8">
        <v>0</v>
      </c>
      <c r="D6" s="9">
        <f>D36-D46</f>
        <v>0</v>
      </c>
      <c r="E6" s="9">
        <f t="shared" ref="E6:N6" si="1">E36-E46</f>
        <v>163.04000000000002</v>
      </c>
      <c r="F6" s="9">
        <f t="shared" si="1"/>
        <v>-44.61</v>
      </c>
      <c r="G6" s="9">
        <f t="shared" si="1"/>
        <v>0</v>
      </c>
      <c r="H6" s="9">
        <f t="shared" si="1"/>
        <v>0</v>
      </c>
      <c r="I6" s="9">
        <f t="shared" si="1"/>
        <v>0</v>
      </c>
      <c r="J6" s="9">
        <f t="shared" si="1"/>
        <v>0</v>
      </c>
      <c r="K6" s="9">
        <f t="shared" si="1"/>
        <v>0</v>
      </c>
      <c r="L6" s="9">
        <f t="shared" si="1"/>
        <v>0</v>
      </c>
      <c r="M6" s="9">
        <f t="shared" si="1"/>
        <v>0</v>
      </c>
      <c r="N6" s="9">
        <f t="shared" si="1"/>
        <v>0</v>
      </c>
      <c r="O6" s="9">
        <f>SUM(D6:N6)</f>
        <v>118.43000000000002</v>
      </c>
      <c r="P6" s="3" t="s">
        <v>6</v>
      </c>
      <c r="Q6" s="2"/>
    </row>
    <row r="7" spans="1:17" x14ac:dyDescent="0.5">
      <c r="A7" s="2"/>
      <c r="B7" s="3" t="s">
        <v>180</v>
      </c>
      <c r="C7" s="8">
        <v>966</v>
      </c>
      <c r="D7" s="9">
        <f t="shared" ref="D7:N7" si="2">D35-D45</f>
        <v>0</v>
      </c>
      <c r="E7" s="9">
        <f t="shared" si="2"/>
        <v>42</v>
      </c>
      <c r="F7" s="9">
        <f t="shared" si="2"/>
        <v>0</v>
      </c>
      <c r="G7" s="9">
        <f t="shared" si="2"/>
        <v>0</v>
      </c>
      <c r="H7" s="9">
        <f t="shared" si="2"/>
        <v>0</v>
      </c>
      <c r="I7" s="9">
        <f t="shared" si="2"/>
        <v>0</v>
      </c>
      <c r="J7" s="9">
        <f t="shared" si="2"/>
        <v>0</v>
      </c>
      <c r="K7" s="9">
        <f t="shared" si="2"/>
        <v>0</v>
      </c>
      <c r="L7" s="9">
        <f t="shared" si="2"/>
        <v>0</v>
      </c>
      <c r="M7" s="9">
        <f t="shared" si="2"/>
        <v>0</v>
      </c>
      <c r="N7" s="9">
        <f t="shared" si="2"/>
        <v>0</v>
      </c>
      <c r="O7" s="9">
        <f>C35-C45+SUM(D7:N7)</f>
        <v>1008</v>
      </c>
      <c r="P7" s="3" t="s">
        <v>60</v>
      </c>
      <c r="Q7" s="2"/>
    </row>
    <row r="8" spans="1:17" x14ac:dyDescent="0.5">
      <c r="A8" s="2"/>
      <c r="B8" s="3" t="s">
        <v>178</v>
      </c>
      <c r="C8" s="10">
        <v>0</v>
      </c>
      <c r="D8" s="9">
        <v>0.71</v>
      </c>
      <c r="E8" s="9">
        <v>0.6</v>
      </c>
      <c r="F8" s="9">
        <v>0.7</v>
      </c>
      <c r="G8" s="9">
        <v>0.56999999999999995</v>
      </c>
      <c r="H8" s="9">
        <f>0.69+0.55</f>
        <v>1.24</v>
      </c>
      <c r="I8" s="9">
        <v>0.6</v>
      </c>
      <c r="J8" s="9">
        <v>0.54</v>
      </c>
      <c r="K8" s="9">
        <v>0.42</v>
      </c>
      <c r="L8" s="9">
        <v>0.52</v>
      </c>
      <c r="M8" s="9">
        <v>0.53</v>
      </c>
      <c r="N8" s="9">
        <v>0.64</v>
      </c>
      <c r="O8" s="9">
        <f>SUM(D8:N8)</f>
        <v>7.0699999999999985</v>
      </c>
      <c r="P8" s="3" t="s">
        <v>7</v>
      </c>
      <c r="Q8" s="2"/>
    </row>
    <row r="9" spans="1:17" x14ac:dyDescent="0.5">
      <c r="A9" s="3" t="s">
        <v>8</v>
      </c>
      <c r="B9" s="2"/>
      <c r="C9" s="11">
        <f t="shared" ref="C9:O9" si="3">SUM(C5:C8)</f>
        <v>2373.85</v>
      </c>
      <c r="D9" s="11">
        <f t="shared" si="3"/>
        <v>2374.56</v>
      </c>
      <c r="E9" s="11">
        <f t="shared" si="3"/>
        <v>2580.1999999999998</v>
      </c>
      <c r="F9" s="11">
        <f t="shared" si="3"/>
        <v>2536.2899999999995</v>
      </c>
      <c r="G9" s="11">
        <f t="shared" si="3"/>
        <v>2536.8599999999997</v>
      </c>
      <c r="H9" s="11">
        <f t="shared" si="3"/>
        <v>2538.0999999999995</v>
      </c>
      <c r="I9" s="11">
        <f t="shared" si="3"/>
        <v>2538.6999999999994</v>
      </c>
      <c r="J9" s="11">
        <f t="shared" si="3"/>
        <v>2539.2399999999993</v>
      </c>
      <c r="K9" s="11">
        <f t="shared" si="3"/>
        <v>2539.6599999999994</v>
      </c>
      <c r="L9" s="11">
        <f t="shared" si="3"/>
        <v>2540.1799999999994</v>
      </c>
      <c r="M9" s="11">
        <f t="shared" si="3"/>
        <v>2540.7099999999996</v>
      </c>
      <c r="N9" s="11">
        <f t="shared" si="3"/>
        <v>2540.8199999999993</v>
      </c>
      <c r="O9" s="11">
        <f t="shared" si="3"/>
        <v>2541.35</v>
      </c>
      <c r="P9" s="2"/>
      <c r="Q9" s="3"/>
    </row>
    <row r="10" spans="1:17" x14ac:dyDescent="0.5">
      <c r="A10" s="3"/>
      <c r="B10" s="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2"/>
      <c r="Q10" s="3"/>
    </row>
    <row r="11" spans="1:17" x14ac:dyDescent="0.5">
      <c r="A11" s="13" t="s">
        <v>9</v>
      </c>
      <c r="B11" s="3" t="s">
        <v>10</v>
      </c>
      <c r="C11" s="8">
        <v>125</v>
      </c>
      <c r="D11" s="8"/>
      <c r="E11" s="8"/>
      <c r="F11" s="8"/>
      <c r="G11" s="8"/>
      <c r="H11" s="8">
        <v>10</v>
      </c>
      <c r="I11" s="8"/>
      <c r="J11" s="8"/>
      <c r="K11" s="8"/>
      <c r="L11" s="8"/>
      <c r="M11" s="8"/>
      <c r="N11" s="8"/>
      <c r="O11" s="9">
        <f t="shared" ref="O11:O28" si="4">SUM(D11:N11)</f>
        <v>10</v>
      </c>
      <c r="P11" s="3" t="s">
        <v>11</v>
      </c>
      <c r="Q11" s="2"/>
    </row>
    <row r="12" spans="1:17" x14ac:dyDescent="0.5">
      <c r="A12" s="2"/>
      <c r="B12" s="3" t="s">
        <v>12</v>
      </c>
      <c r="C12" s="8">
        <v>25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9">
        <f t="shared" si="4"/>
        <v>0</v>
      </c>
      <c r="P12" s="3" t="s">
        <v>13</v>
      </c>
      <c r="Q12" s="2"/>
    </row>
    <row r="13" spans="1:17" x14ac:dyDescent="0.5">
      <c r="A13" s="2"/>
      <c r="B13" s="3" t="s">
        <v>14</v>
      </c>
      <c r="C13" s="8">
        <v>400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9">
        <f t="shared" si="4"/>
        <v>0</v>
      </c>
      <c r="P13" s="3" t="s">
        <v>15</v>
      </c>
      <c r="Q13" s="2"/>
    </row>
    <row r="14" spans="1:17" x14ac:dyDescent="0.5">
      <c r="A14" s="2"/>
      <c r="B14" s="3" t="s">
        <v>16</v>
      </c>
      <c r="C14" s="8">
        <v>25</v>
      </c>
      <c r="D14" s="8"/>
      <c r="E14" s="8"/>
      <c r="F14" s="8"/>
      <c r="G14" s="8">
        <v>18.72</v>
      </c>
      <c r="H14" s="8"/>
      <c r="I14" s="8"/>
      <c r="J14" s="8"/>
      <c r="K14" s="8"/>
      <c r="L14" s="8"/>
      <c r="M14" s="8"/>
      <c r="N14" s="8"/>
      <c r="O14" s="9">
        <f t="shared" si="4"/>
        <v>18.72</v>
      </c>
      <c r="P14" s="3" t="s">
        <v>17</v>
      </c>
      <c r="Q14" s="2"/>
    </row>
    <row r="15" spans="1:17" x14ac:dyDescent="0.5">
      <c r="A15" s="2"/>
      <c r="B15" s="3" t="s">
        <v>18</v>
      </c>
      <c r="C15" s="8">
        <v>40</v>
      </c>
      <c r="D15" s="8"/>
      <c r="E15" s="8"/>
      <c r="F15" s="8">
        <v>40</v>
      </c>
      <c r="G15" s="8"/>
      <c r="H15" s="8"/>
      <c r="I15" s="8"/>
      <c r="J15" s="8"/>
      <c r="K15" s="8"/>
      <c r="L15" s="8"/>
      <c r="M15" s="8"/>
      <c r="N15" s="8"/>
      <c r="O15" s="9">
        <f t="shared" si="4"/>
        <v>40</v>
      </c>
      <c r="P15" s="3" t="s">
        <v>19</v>
      </c>
      <c r="Q15" s="2"/>
    </row>
    <row r="16" spans="1:17" x14ac:dyDescent="0.5">
      <c r="A16" s="2"/>
      <c r="B16" s="3" t="s">
        <v>20</v>
      </c>
      <c r="C16" s="8">
        <v>150</v>
      </c>
      <c r="D16" s="8"/>
      <c r="E16" s="8"/>
      <c r="F16" s="8"/>
      <c r="G16" s="8"/>
      <c r="H16" s="8">
        <f>23.56</f>
        <v>23.56</v>
      </c>
      <c r="I16" s="8"/>
      <c r="J16" s="8">
        <v>22.16</v>
      </c>
      <c r="K16" s="8"/>
      <c r="L16" s="8"/>
      <c r="M16" s="8"/>
      <c r="N16" s="8"/>
      <c r="O16" s="9">
        <f t="shared" si="4"/>
        <v>45.72</v>
      </c>
      <c r="P16" s="3" t="s">
        <v>21</v>
      </c>
      <c r="Q16" s="2"/>
    </row>
    <row r="17" spans="1:17" x14ac:dyDescent="0.5">
      <c r="A17" s="2"/>
      <c r="B17" s="3" t="s">
        <v>167</v>
      </c>
      <c r="C17" s="8">
        <v>50</v>
      </c>
      <c r="D17" s="8"/>
      <c r="E17" s="8"/>
      <c r="F17" s="8" t="s">
        <v>22</v>
      </c>
      <c r="G17" s="8"/>
      <c r="H17" s="8"/>
      <c r="I17" s="8"/>
      <c r="J17" s="8"/>
      <c r="K17" s="8">
        <v>50</v>
      </c>
      <c r="L17" s="8"/>
      <c r="M17" s="8"/>
      <c r="N17" s="8"/>
      <c r="O17" s="9">
        <f t="shared" si="4"/>
        <v>50</v>
      </c>
      <c r="P17" s="3" t="s">
        <v>23</v>
      </c>
      <c r="Q17" s="2"/>
    </row>
    <row r="18" spans="1:17" x14ac:dyDescent="0.5">
      <c r="A18" s="2"/>
      <c r="B18" s="3" t="s">
        <v>24</v>
      </c>
      <c r="C18" s="8">
        <v>210</v>
      </c>
      <c r="D18" s="8"/>
      <c r="E18" s="8"/>
      <c r="F18" s="8">
        <v>194</v>
      </c>
      <c r="G18" s="8"/>
      <c r="H18" s="8"/>
      <c r="I18" s="8"/>
      <c r="J18" s="8"/>
      <c r="K18" s="8"/>
      <c r="L18" s="8"/>
      <c r="M18" s="10"/>
      <c r="N18" s="10"/>
      <c r="O18" s="9">
        <f t="shared" si="4"/>
        <v>194</v>
      </c>
      <c r="P18" s="3" t="s">
        <v>25</v>
      </c>
      <c r="Q18" s="2"/>
    </row>
    <row r="19" spans="1:17" x14ac:dyDescent="0.5">
      <c r="A19" s="2"/>
      <c r="B19" s="3" t="s">
        <v>26</v>
      </c>
      <c r="C19" s="8">
        <v>25</v>
      </c>
      <c r="D19" s="8"/>
      <c r="E19" s="8"/>
      <c r="F19" s="8"/>
      <c r="G19" s="8"/>
      <c r="H19" s="8"/>
      <c r="I19" s="8"/>
      <c r="J19" s="8"/>
      <c r="K19" s="8"/>
      <c r="L19" s="8"/>
      <c r="M19" s="8">
        <v>25</v>
      </c>
      <c r="N19" s="8"/>
      <c r="O19" s="9">
        <f t="shared" si="4"/>
        <v>25</v>
      </c>
      <c r="P19" s="3" t="s">
        <v>27</v>
      </c>
      <c r="Q19" s="2"/>
    </row>
    <row r="20" spans="1:17" x14ac:dyDescent="0.5">
      <c r="A20" s="2"/>
      <c r="B20" s="3" t="s">
        <v>28</v>
      </c>
      <c r="C20" s="8">
        <v>0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>
        <f t="shared" si="4"/>
        <v>0</v>
      </c>
      <c r="P20" s="3" t="s">
        <v>29</v>
      </c>
      <c r="Q20" s="2"/>
    </row>
    <row r="21" spans="1:17" x14ac:dyDescent="0.5">
      <c r="A21" s="2"/>
      <c r="B21" s="3" t="s">
        <v>30</v>
      </c>
      <c r="C21" s="8">
        <v>100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9">
        <f t="shared" si="4"/>
        <v>0</v>
      </c>
      <c r="P21" s="3" t="s">
        <v>31</v>
      </c>
      <c r="Q21" s="2"/>
    </row>
    <row r="22" spans="1:17" x14ac:dyDescent="0.5">
      <c r="A22" s="2"/>
      <c r="B22" s="3" t="s">
        <v>32</v>
      </c>
      <c r="C22" s="8">
        <v>48.85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9">
        <f t="shared" si="4"/>
        <v>0</v>
      </c>
      <c r="P22" s="3" t="s">
        <v>33</v>
      </c>
      <c r="Q22" s="2"/>
    </row>
    <row r="23" spans="1:17" x14ac:dyDescent="0.5">
      <c r="A23" s="2"/>
      <c r="B23" s="3" t="s">
        <v>34</v>
      </c>
      <c r="C23" s="8">
        <v>50</v>
      </c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9">
        <f t="shared" si="4"/>
        <v>0</v>
      </c>
      <c r="P23" s="3" t="s">
        <v>35</v>
      </c>
      <c r="Q23" s="2"/>
    </row>
    <row r="24" spans="1:17" x14ac:dyDescent="0.5">
      <c r="A24" s="2"/>
      <c r="B24" s="3" t="s">
        <v>36</v>
      </c>
      <c r="C24" s="8">
        <v>200</v>
      </c>
      <c r="D24" s="8"/>
      <c r="E24" s="8"/>
      <c r="F24" s="8">
        <v>50</v>
      </c>
      <c r="G24" s="8"/>
      <c r="H24" s="8"/>
      <c r="I24" s="8"/>
      <c r="J24" s="8"/>
      <c r="K24" s="8"/>
      <c r="L24" s="8"/>
      <c r="M24" s="8"/>
      <c r="N24" s="8"/>
      <c r="O24" s="9">
        <f t="shared" si="4"/>
        <v>50</v>
      </c>
      <c r="P24" s="3" t="s">
        <v>37</v>
      </c>
      <c r="Q24" s="2"/>
    </row>
    <row r="25" spans="1:17" x14ac:dyDescent="0.5">
      <c r="A25" s="2"/>
      <c r="B25" s="3" t="s">
        <v>38</v>
      </c>
      <c r="C25" s="8">
        <v>0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9">
        <f t="shared" si="4"/>
        <v>0</v>
      </c>
      <c r="P25" s="3" t="s">
        <v>39</v>
      </c>
      <c r="Q25" s="2"/>
    </row>
    <row r="26" spans="1:17" x14ac:dyDescent="0.5">
      <c r="A26" s="2"/>
      <c r="B26" s="3" t="s">
        <v>40</v>
      </c>
      <c r="C26" s="8">
        <v>25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9">
        <f t="shared" si="4"/>
        <v>0</v>
      </c>
      <c r="P26" s="3" t="s">
        <v>41</v>
      </c>
      <c r="Q26" s="2"/>
    </row>
    <row r="27" spans="1:17" x14ac:dyDescent="0.5">
      <c r="A27" s="2"/>
      <c r="B27" s="3" t="s">
        <v>42</v>
      </c>
      <c r="C27" s="8">
        <v>300</v>
      </c>
      <c r="D27" s="8"/>
      <c r="E27" s="8"/>
      <c r="F27" s="8"/>
      <c r="G27" s="8"/>
      <c r="H27" s="8"/>
      <c r="I27" s="8"/>
      <c r="J27" s="8"/>
      <c r="K27" s="8"/>
      <c r="L27" s="8">
        <f>250+150-250</f>
        <v>150</v>
      </c>
      <c r="M27" s="8"/>
      <c r="N27" s="21">
        <v>36</v>
      </c>
      <c r="O27" s="9">
        <f t="shared" si="4"/>
        <v>186</v>
      </c>
      <c r="P27" s="3" t="s">
        <v>43</v>
      </c>
      <c r="Q27" s="2"/>
    </row>
    <row r="28" spans="1:17" x14ac:dyDescent="0.5">
      <c r="A28" s="2"/>
      <c r="B28" s="3" t="s">
        <v>44</v>
      </c>
      <c r="C28" s="8">
        <v>100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9">
        <f t="shared" si="4"/>
        <v>0</v>
      </c>
      <c r="P28" s="3" t="s">
        <v>45</v>
      </c>
      <c r="Q28" s="2"/>
    </row>
    <row r="29" spans="1:17" x14ac:dyDescent="0.5">
      <c r="A29" s="13" t="s">
        <v>46</v>
      </c>
      <c r="B29" s="2"/>
      <c r="C29" s="15">
        <f t="shared" ref="C29:O29" si="5">SUM(C11:C28)</f>
        <v>1873.85</v>
      </c>
      <c r="D29" s="16">
        <f t="shared" si="5"/>
        <v>0</v>
      </c>
      <c r="E29" s="16">
        <f t="shared" si="5"/>
        <v>0</v>
      </c>
      <c r="F29" s="16">
        <f t="shared" si="5"/>
        <v>284</v>
      </c>
      <c r="G29" s="16">
        <f t="shared" si="5"/>
        <v>18.72</v>
      </c>
      <c r="H29" s="16">
        <f t="shared" si="5"/>
        <v>33.56</v>
      </c>
      <c r="I29" s="16">
        <f t="shared" si="5"/>
        <v>0</v>
      </c>
      <c r="J29" s="16">
        <f t="shared" si="5"/>
        <v>22.16</v>
      </c>
      <c r="K29" s="16">
        <f t="shared" si="5"/>
        <v>50</v>
      </c>
      <c r="L29" s="16">
        <f t="shared" si="5"/>
        <v>150</v>
      </c>
      <c r="M29" s="16">
        <f t="shared" si="5"/>
        <v>25</v>
      </c>
      <c r="N29" s="16">
        <f t="shared" si="5"/>
        <v>36</v>
      </c>
      <c r="O29" s="16">
        <f t="shared" si="5"/>
        <v>619.44000000000005</v>
      </c>
      <c r="P29" s="2"/>
      <c r="Q29" s="13"/>
    </row>
    <row r="30" spans="1:17" x14ac:dyDescent="0.5">
      <c r="A30" s="2"/>
      <c r="B30" s="2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  <c r="Q30" s="9"/>
    </row>
    <row r="31" spans="1:17" x14ac:dyDescent="0.5">
      <c r="A31" s="3" t="s">
        <v>47</v>
      </c>
      <c r="B31" s="2"/>
      <c r="C31" s="17">
        <v>500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2"/>
      <c r="Q31" s="9"/>
    </row>
    <row r="32" spans="1:17" x14ac:dyDescent="0.5">
      <c r="A32" s="2"/>
      <c r="B32" s="2"/>
      <c r="C32" s="2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  <c r="Q32" s="9"/>
    </row>
    <row r="33" spans="1:17" x14ac:dyDescent="0.5">
      <c r="A33" s="18" t="s">
        <v>48</v>
      </c>
      <c r="B33" s="2"/>
      <c r="C33" s="2" t="s">
        <v>49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18" t="s">
        <v>48</v>
      </c>
      <c r="Q33" s="2"/>
    </row>
    <row r="34" spans="1:17" x14ac:dyDescent="0.5">
      <c r="A34" s="2"/>
      <c r="B34" s="2" t="s">
        <v>171</v>
      </c>
      <c r="C34" s="9">
        <v>15094.22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>
        <f>C34</f>
        <v>15094.22</v>
      </c>
      <c r="P34" s="2" t="s">
        <v>171</v>
      </c>
      <c r="Q34" s="2"/>
    </row>
    <row r="35" spans="1:17" x14ac:dyDescent="0.5">
      <c r="A35" s="19"/>
      <c r="B35" s="20" t="s">
        <v>172</v>
      </c>
      <c r="C35" s="21">
        <v>966</v>
      </c>
      <c r="D35" s="8"/>
      <c r="E35" s="8">
        <f>21+21</f>
        <v>42</v>
      </c>
      <c r="F35" s="21"/>
      <c r="G35" s="21"/>
      <c r="H35" s="21"/>
      <c r="I35" s="21"/>
      <c r="J35" s="21"/>
      <c r="K35" s="21"/>
      <c r="L35" s="21"/>
      <c r="M35" s="21"/>
      <c r="N35" s="21"/>
      <c r="O35" s="9">
        <f t="shared" ref="O35:O41" si="6">SUM(D35:N35)</f>
        <v>42</v>
      </c>
      <c r="P35" s="20" t="s">
        <v>172</v>
      </c>
      <c r="Q35" s="20"/>
    </row>
    <row r="36" spans="1:17" ht="16.149999999999999" thickBot="1" x14ac:dyDescent="0.55000000000000004">
      <c r="A36" s="20"/>
      <c r="B36" s="22" t="s">
        <v>62</v>
      </c>
      <c r="C36" s="23">
        <v>0</v>
      </c>
      <c r="D36" s="23"/>
      <c r="E36" s="23">
        <v>540</v>
      </c>
      <c r="F36" s="23"/>
      <c r="G36" s="23"/>
      <c r="H36" s="23"/>
      <c r="I36" s="23"/>
      <c r="J36" s="23"/>
      <c r="K36" s="23"/>
      <c r="L36" s="23"/>
      <c r="M36" s="23"/>
      <c r="N36" s="23"/>
      <c r="O36" s="23">
        <f t="shared" si="6"/>
        <v>540</v>
      </c>
      <c r="P36" s="22" t="s">
        <v>50</v>
      </c>
      <c r="Q36" s="22"/>
    </row>
    <row r="37" spans="1:17" ht="16.149999999999999" thickTop="1" x14ac:dyDescent="0.5">
      <c r="A37" s="21"/>
      <c r="B37" s="20" t="s">
        <v>173</v>
      </c>
      <c r="C37" s="21">
        <v>0</v>
      </c>
      <c r="D37" s="21"/>
      <c r="E37" s="21"/>
      <c r="F37" s="21"/>
      <c r="G37" s="21"/>
      <c r="H37" s="21"/>
      <c r="I37" s="21"/>
      <c r="J37" s="21"/>
      <c r="K37" s="21">
        <v>200</v>
      </c>
      <c r="L37" s="21">
        <f>586+21</f>
        <v>607</v>
      </c>
      <c r="M37" s="21">
        <f>800-4+341</f>
        <v>1137</v>
      </c>
      <c r="N37" s="21">
        <f>741-100+1141+100</f>
        <v>1882</v>
      </c>
      <c r="O37" s="9">
        <f t="shared" si="6"/>
        <v>3826</v>
      </c>
      <c r="P37" s="20" t="s">
        <v>173</v>
      </c>
      <c r="Q37" s="20"/>
    </row>
    <row r="38" spans="1:17" x14ac:dyDescent="0.5">
      <c r="A38" s="20"/>
      <c r="B38" s="3" t="s">
        <v>51</v>
      </c>
      <c r="C38" s="21">
        <v>0</v>
      </c>
      <c r="D38" s="21"/>
      <c r="E38" s="21"/>
      <c r="F38" s="21"/>
      <c r="G38" s="21"/>
      <c r="H38" s="21"/>
      <c r="I38" s="21"/>
      <c r="J38" s="21"/>
      <c r="K38" s="21"/>
      <c r="L38" s="21"/>
      <c r="M38" s="21">
        <f>200</f>
        <v>200</v>
      </c>
      <c r="N38" s="21">
        <f>350</f>
        <v>350</v>
      </c>
      <c r="O38" s="9">
        <f t="shared" si="6"/>
        <v>550</v>
      </c>
      <c r="P38" s="3" t="s">
        <v>51</v>
      </c>
      <c r="Q38" s="2"/>
    </row>
    <row r="39" spans="1:17" x14ac:dyDescent="0.5">
      <c r="A39" s="20"/>
      <c r="B39" s="24" t="s">
        <v>52</v>
      </c>
      <c r="C39" s="25">
        <v>0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>
        <f t="shared" si="6"/>
        <v>0</v>
      </c>
      <c r="P39" s="24" t="s">
        <v>52</v>
      </c>
      <c r="Q39" s="24"/>
    </row>
    <row r="40" spans="1:17" x14ac:dyDescent="0.5">
      <c r="A40" s="2"/>
      <c r="B40" s="2" t="s">
        <v>6</v>
      </c>
      <c r="C40" s="9">
        <v>0</v>
      </c>
      <c r="D40" s="2"/>
      <c r="E40" s="2"/>
      <c r="F40" s="9"/>
      <c r="G40" s="9"/>
      <c r="H40" s="2"/>
      <c r="I40" s="9">
        <f>11</f>
        <v>11</v>
      </c>
      <c r="J40" s="9"/>
      <c r="K40" s="9">
        <v>5</v>
      </c>
      <c r="L40" s="9"/>
      <c r="M40" s="9">
        <v>1</v>
      </c>
      <c r="N40" s="9"/>
      <c r="O40" s="9">
        <f t="shared" si="6"/>
        <v>17</v>
      </c>
      <c r="P40" s="2" t="s">
        <v>6</v>
      </c>
      <c r="Q40" s="2"/>
    </row>
    <row r="41" spans="1:17" x14ac:dyDescent="0.5">
      <c r="A41" s="2"/>
      <c r="B41" s="24" t="s">
        <v>58</v>
      </c>
      <c r="C41" s="9">
        <v>12720.37</v>
      </c>
      <c r="D41" s="8"/>
      <c r="E41" s="8"/>
      <c r="F41" s="9"/>
      <c r="G41" s="9"/>
      <c r="H41" s="9"/>
      <c r="I41" s="9" t="s">
        <v>228</v>
      </c>
      <c r="J41" s="9"/>
      <c r="K41" s="9"/>
      <c r="L41" s="21"/>
      <c r="M41" s="21"/>
      <c r="N41" s="9"/>
      <c r="O41" s="9">
        <f t="shared" si="6"/>
        <v>0</v>
      </c>
      <c r="P41" s="24" t="s">
        <v>58</v>
      </c>
      <c r="Q41" s="24"/>
    </row>
    <row r="42" spans="1:17" x14ac:dyDescent="0.5">
      <c r="A42" s="3" t="s">
        <v>53</v>
      </c>
      <c r="B42" s="2"/>
      <c r="C42" s="26">
        <f t="shared" ref="C42:N42" si="7">SUM(C37:C41)</f>
        <v>12720.37</v>
      </c>
      <c r="D42" s="26">
        <f>SUM(D37:D41)</f>
        <v>0</v>
      </c>
      <c r="E42" s="26">
        <f t="shared" si="7"/>
        <v>0</v>
      </c>
      <c r="F42" s="26">
        <f t="shared" si="7"/>
        <v>0</v>
      </c>
      <c r="G42" s="26">
        <f t="shared" si="7"/>
        <v>0</v>
      </c>
      <c r="H42" s="26">
        <f t="shared" si="7"/>
        <v>0</v>
      </c>
      <c r="I42" s="26">
        <f t="shared" si="7"/>
        <v>11</v>
      </c>
      <c r="J42" s="26">
        <f t="shared" si="7"/>
        <v>0</v>
      </c>
      <c r="K42" s="26">
        <f>SUM(K37:K41)</f>
        <v>205</v>
      </c>
      <c r="L42" s="26">
        <f t="shared" si="7"/>
        <v>607</v>
      </c>
      <c r="M42" s="26">
        <f>SUM(M37:M41)</f>
        <v>1338</v>
      </c>
      <c r="N42" s="26">
        <f t="shared" si="7"/>
        <v>2232</v>
      </c>
      <c r="O42" s="26">
        <f>SUM(O37:O41)</f>
        <v>4393</v>
      </c>
      <c r="P42" s="3" t="s">
        <v>8</v>
      </c>
      <c r="Q42" s="2"/>
    </row>
    <row r="43" spans="1:17" x14ac:dyDescent="0.5">
      <c r="A43" s="2"/>
      <c r="B43" s="9"/>
      <c r="C43" s="2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2"/>
      <c r="Q43" s="2"/>
    </row>
    <row r="44" spans="1:17" x14ac:dyDescent="0.5">
      <c r="A44" s="18" t="s">
        <v>54</v>
      </c>
      <c r="B44" s="2"/>
      <c r="C44" s="2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18" t="s">
        <v>54</v>
      </c>
      <c r="Q44" s="2"/>
    </row>
    <row r="45" spans="1:17" x14ac:dyDescent="0.5">
      <c r="A45" s="2"/>
      <c r="B45" s="2" t="s">
        <v>59</v>
      </c>
      <c r="C45" s="21">
        <v>0</v>
      </c>
      <c r="D45" s="21"/>
      <c r="E45" s="21"/>
      <c r="F45" s="9"/>
      <c r="G45" s="9"/>
      <c r="H45" s="9"/>
      <c r="I45" s="9"/>
      <c r="J45" s="9"/>
      <c r="K45" s="9"/>
      <c r="L45" s="9"/>
      <c r="M45" s="9"/>
      <c r="N45" s="9"/>
      <c r="O45" s="9">
        <f t="shared" ref="O45:O50" si="8">SUM(D45:N45)</f>
        <v>0</v>
      </c>
      <c r="P45" s="2" t="s">
        <v>59</v>
      </c>
      <c r="Q45" s="2"/>
    </row>
    <row r="46" spans="1:17" ht="16.149999999999999" thickBot="1" x14ac:dyDescent="0.55000000000000004">
      <c r="A46" s="2"/>
      <c r="B46" s="22" t="s">
        <v>62</v>
      </c>
      <c r="C46" s="23">
        <v>0</v>
      </c>
      <c r="D46" s="23"/>
      <c r="E46" s="23">
        <v>376.96</v>
      </c>
      <c r="F46" s="23">
        <v>44.61</v>
      </c>
      <c r="G46" s="23"/>
      <c r="H46" s="23"/>
      <c r="I46" s="23"/>
      <c r="J46" s="23"/>
      <c r="K46" s="23"/>
      <c r="L46" s="23"/>
      <c r="M46" s="23"/>
      <c r="N46" s="23"/>
      <c r="O46" s="23">
        <f t="shared" si="8"/>
        <v>421.57</v>
      </c>
      <c r="P46" s="22" t="s">
        <v>50</v>
      </c>
      <c r="Q46" s="22"/>
    </row>
    <row r="47" spans="1:17" ht="16.149999999999999" thickTop="1" x14ac:dyDescent="0.5">
      <c r="A47" s="2"/>
      <c r="B47" s="2" t="s">
        <v>174</v>
      </c>
      <c r="C47" s="21">
        <v>0</v>
      </c>
      <c r="D47" s="2"/>
      <c r="E47" s="2"/>
      <c r="F47" s="9"/>
      <c r="G47" s="9"/>
      <c r="H47" s="9"/>
      <c r="I47" s="9"/>
      <c r="J47" s="9"/>
      <c r="K47" s="9">
        <f>118+40</f>
        <v>158</v>
      </c>
      <c r="L47" s="9"/>
      <c r="M47" s="9"/>
      <c r="N47" s="9">
        <f>760+1947+79</f>
        <v>2786</v>
      </c>
      <c r="O47" s="9">
        <f t="shared" si="8"/>
        <v>2944</v>
      </c>
      <c r="P47" s="2" t="s">
        <v>285</v>
      </c>
      <c r="Q47" s="2"/>
    </row>
    <row r="48" spans="1:17" x14ac:dyDescent="0.5">
      <c r="A48" s="20"/>
      <c r="B48" s="3" t="s">
        <v>51</v>
      </c>
      <c r="C48" s="21">
        <v>0</v>
      </c>
      <c r="D48" s="21"/>
      <c r="E48" s="21"/>
      <c r="F48" s="21"/>
      <c r="G48" s="20"/>
      <c r="H48" s="21"/>
      <c r="I48" s="21"/>
      <c r="J48" s="21"/>
      <c r="K48" s="21"/>
      <c r="L48" s="21"/>
      <c r="M48" s="21">
        <f>2.18+503.04</f>
        <v>505.22</v>
      </c>
      <c r="N48" s="21">
        <v>17.52</v>
      </c>
      <c r="O48" s="9">
        <f t="shared" si="8"/>
        <v>522.74</v>
      </c>
      <c r="P48" s="3" t="s">
        <v>51</v>
      </c>
      <c r="Q48" s="20"/>
    </row>
    <row r="49" spans="1:17" x14ac:dyDescent="0.5">
      <c r="A49" s="20"/>
      <c r="B49" s="24" t="s">
        <v>52</v>
      </c>
      <c r="C49" s="25">
        <v>0</v>
      </c>
      <c r="D49" s="25"/>
      <c r="E49" s="25"/>
      <c r="F49" s="25"/>
      <c r="G49" s="24"/>
      <c r="H49" s="25"/>
      <c r="I49" s="25"/>
      <c r="J49" s="25"/>
      <c r="K49" s="25"/>
      <c r="L49" s="25"/>
      <c r="M49" s="25"/>
      <c r="N49" s="25"/>
      <c r="O49" s="25">
        <f t="shared" si="8"/>
        <v>0</v>
      </c>
      <c r="P49" s="24" t="s">
        <v>52</v>
      </c>
      <c r="Q49" s="24"/>
    </row>
    <row r="50" spans="1:17" x14ac:dyDescent="0.5">
      <c r="A50" s="2"/>
      <c r="B50" s="2" t="s">
        <v>6</v>
      </c>
      <c r="C50" s="21">
        <v>0</v>
      </c>
      <c r="D50" s="2"/>
      <c r="E50" s="2"/>
      <c r="F50" s="9"/>
      <c r="G50" s="9"/>
      <c r="H50" s="9"/>
      <c r="I50" s="9"/>
      <c r="J50" s="9"/>
      <c r="K50" s="9"/>
      <c r="L50" s="9"/>
      <c r="M50" s="9"/>
      <c r="N50" s="9"/>
      <c r="O50" s="9">
        <f t="shared" si="8"/>
        <v>0</v>
      </c>
      <c r="P50" s="2" t="s">
        <v>6</v>
      </c>
      <c r="Q50" s="2"/>
    </row>
    <row r="51" spans="1:17" x14ac:dyDescent="0.5">
      <c r="A51" s="2"/>
      <c r="B51" s="24" t="s">
        <v>159</v>
      </c>
      <c r="C51" s="25">
        <v>0</v>
      </c>
      <c r="D51" s="25"/>
      <c r="E51" s="24"/>
      <c r="F51" s="25"/>
      <c r="G51" s="25"/>
      <c r="H51" s="25">
        <v>500</v>
      </c>
      <c r="I51" s="25">
        <f>1000+1000</f>
        <v>2000</v>
      </c>
      <c r="J51" s="25"/>
      <c r="K51" s="25"/>
      <c r="L51" s="25"/>
      <c r="M51" s="25">
        <v>13.2</v>
      </c>
      <c r="N51" s="25"/>
      <c r="O51" s="25">
        <f>SUM(D51:N51)</f>
        <v>2513.1999999999998</v>
      </c>
      <c r="P51" s="24" t="s">
        <v>58</v>
      </c>
      <c r="Q51" s="2"/>
    </row>
    <row r="52" spans="1:17" x14ac:dyDescent="0.5">
      <c r="A52" s="3" t="s">
        <v>55</v>
      </c>
      <c r="B52" s="2"/>
      <c r="C52" s="27">
        <f t="shared" ref="C52:O52" si="9">SUM(C47:C51)</f>
        <v>0</v>
      </c>
      <c r="D52" s="27">
        <f>SUM(D47:D51)</f>
        <v>0</v>
      </c>
      <c r="E52" s="27">
        <f t="shared" si="9"/>
        <v>0</v>
      </c>
      <c r="F52" s="27">
        <f t="shared" si="9"/>
        <v>0</v>
      </c>
      <c r="G52" s="27">
        <f t="shared" si="9"/>
        <v>0</v>
      </c>
      <c r="H52" s="27">
        <f t="shared" si="9"/>
        <v>500</v>
      </c>
      <c r="I52" s="27">
        <f t="shared" si="9"/>
        <v>2000</v>
      </c>
      <c r="J52" s="27">
        <f t="shared" si="9"/>
        <v>0</v>
      </c>
      <c r="K52" s="27">
        <f t="shared" si="9"/>
        <v>158</v>
      </c>
      <c r="L52" s="27">
        <f t="shared" si="9"/>
        <v>0</v>
      </c>
      <c r="M52" s="27">
        <f t="shared" si="9"/>
        <v>518.42000000000007</v>
      </c>
      <c r="N52" s="27">
        <f t="shared" si="9"/>
        <v>2803.52</v>
      </c>
      <c r="O52" s="27">
        <f t="shared" si="9"/>
        <v>5979.94</v>
      </c>
      <c r="P52" s="28" t="s">
        <v>56</v>
      </c>
      <c r="Q52" s="2"/>
    </row>
    <row r="53" spans="1:17" x14ac:dyDescent="0.5">
      <c r="A53" s="2" t="s">
        <v>57</v>
      </c>
      <c r="B53" s="2"/>
      <c r="C53" s="21">
        <f>C42+C52</f>
        <v>12720.37</v>
      </c>
      <c r="D53" s="21">
        <f t="shared" ref="D53:O53" si="10">D42-D52</f>
        <v>0</v>
      </c>
      <c r="E53" s="21">
        <f t="shared" si="10"/>
        <v>0</v>
      </c>
      <c r="F53" s="21">
        <f t="shared" si="10"/>
        <v>0</v>
      </c>
      <c r="G53" s="21">
        <f t="shared" si="10"/>
        <v>0</v>
      </c>
      <c r="H53" s="21">
        <f t="shared" si="10"/>
        <v>-500</v>
      </c>
      <c r="I53" s="21">
        <f t="shared" si="10"/>
        <v>-1989</v>
      </c>
      <c r="J53" s="21">
        <f t="shared" si="10"/>
        <v>0</v>
      </c>
      <c r="K53" s="21">
        <f t="shared" si="10"/>
        <v>47</v>
      </c>
      <c r="L53" s="21">
        <f t="shared" si="10"/>
        <v>607</v>
      </c>
      <c r="M53" s="21">
        <f t="shared" si="10"/>
        <v>819.57999999999993</v>
      </c>
      <c r="N53" s="21">
        <f t="shared" si="10"/>
        <v>-571.52</v>
      </c>
      <c r="O53" s="21">
        <f t="shared" si="10"/>
        <v>-1586.9399999999996</v>
      </c>
      <c r="P53" s="2" t="s">
        <v>57</v>
      </c>
      <c r="Q53" s="2"/>
    </row>
  </sheetData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Layout" topLeftCell="A2" workbookViewId="0">
      <selection activeCell="E49" sqref="E49"/>
    </sheetView>
  </sheetViews>
  <sheetFormatPr defaultColWidth="11" defaultRowHeight="15.75" x14ac:dyDescent="0.5"/>
  <cols>
    <col min="1" max="1" width="11.8125" customWidth="1"/>
    <col min="2" max="2" width="13.1875" customWidth="1"/>
    <col min="3" max="3" width="11.6875" customWidth="1"/>
  </cols>
  <sheetData>
    <row r="1" spans="1:6" ht="15" customHeight="1" x14ac:dyDescent="0.5">
      <c r="A1" s="88" t="s">
        <v>176</v>
      </c>
      <c r="B1" s="88"/>
      <c r="C1" s="88"/>
    </row>
    <row r="2" spans="1:6" ht="15" customHeight="1" x14ac:dyDescent="0.5">
      <c r="A2" s="87" t="s">
        <v>0</v>
      </c>
      <c r="B2" s="87"/>
      <c r="C2" s="87"/>
    </row>
    <row r="3" spans="1:6" ht="15" customHeight="1" x14ac:dyDescent="0.5">
      <c r="C3" s="50" t="s">
        <v>2</v>
      </c>
      <c r="D3" s="50" t="s">
        <v>9</v>
      </c>
    </row>
    <row r="4" spans="1:6" ht="15" customHeight="1" x14ac:dyDescent="0.5">
      <c r="A4" s="50" t="s">
        <v>162</v>
      </c>
    </row>
    <row r="5" spans="1:6" ht="15" customHeight="1" x14ac:dyDescent="0.5">
      <c r="A5" s="87" t="s">
        <v>75</v>
      </c>
      <c r="B5" s="87"/>
      <c r="C5" s="8"/>
      <c r="D5" s="8"/>
      <c r="E5" s="17">
        <v>1824.31</v>
      </c>
    </row>
    <row r="6" spans="1:6" ht="15" customHeight="1" x14ac:dyDescent="0.5">
      <c r="A6" s="87" t="s">
        <v>184</v>
      </c>
      <c r="B6" s="87"/>
      <c r="C6" s="8">
        <f>2+2</f>
        <v>4</v>
      </c>
      <c r="D6" s="8">
        <v>0</v>
      </c>
      <c r="E6" s="8"/>
    </row>
    <row r="7" spans="1:6" ht="15" customHeight="1" x14ac:dyDescent="0.5">
      <c r="A7" s="49" t="s">
        <v>76</v>
      </c>
      <c r="C7" s="8">
        <v>1228.04</v>
      </c>
      <c r="D7" s="8">
        <v>0</v>
      </c>
      <c r="E7" s="8"/>
    </row>
    <row r="8" spans="1:6" ht="15" customHeight="1" x14ac:dyDescent="0.5">
      <c r="A8" s="49" t="s">
        <v>77</v>
      </c>
      <c r="C8" s="8">
        <v>0</v>
      </c>
      <c r="D8" s="8">
        <v>63.44</v>
      </c>
      <c r="E8" s="8"/>
    </row>
    <row r="9" spans="1:6" ht="15" customHeight="1" x14ac:dyDescent="0.5">
      <c r="A9" s="49" t="s">
        <v>78</v>
      </c>
      <c r="C9" s="8">
        <f>525+365-20</f>
        <v>870</v>
      </c>
      <c r="D9" s="8">
        <v>288</v>
      </c>
      <c r="E9" s="8"/>
      <c r="F9" s="14"/>
    </row>
    <row r="10" spans="1:6" ht="15" customHeight="1" x14ac:dyDescent="0.5">
      <c r="A10" s="49" t="s">
        <v>79</v>
      </c>
      <c r="C10" s="8">
        <v>0</v>
      </c>
      <c r="D10" s="8">
        <v>68</v>
      </c>
      <c r="E10" s="8"/>
      <c r="F10" s="14"/>
    </row>
    <row r="11" spans="1:6" ht="15" customHeight="1" x14ac:dyDescent="0.5">
      <c r="A11" s="49" t="s">
        <v>80</v>
      </c>
      <c r="C11" s="8">
        <f>35+5+35</f>
        <v>75</v>
      </c>
      <c r="D11" s="8">
        <v>0</v>
      </c>
      <c r="E11" s="8"/>
      <c r="F11" s="14"/>
    </row>
    <row r="12" spans="1:6" ht="15" customHeight="1" x14ac:dyDescent="0.5">
      <c r="A12" s="40" t="s">
        <v>232</v>
      </c>
      <c r="C12" s="8">
        <v>132</v>
      </c>
      <c r="D12" s="8">
        <v>0</v>
      </c>
      <c r="E12" s="8"/>
      <c r="F12" s="14"/>
    </row>
    <row r="13" spans="1:6" ht="15" customHeight="1" x14ac:dyDescent="0.5">
      <c r="A13" s="71" t="s">
        <v>215</v>
      </c>
      <c r="C13" s="8">
        <f>77.19+117+19</f>
        <v>213.19</v>
      </c>
      <c r="D13" s="8">
        <v>0</v>
      </c>
      <c r="E13" s="8"/>
      <c r="F13" s="14"/>
    </row>
    <row r="14" spans="1:6" ht="15" customHeight="1" x14ac:dyDescent="0.5">
      <c r="A14" s="68" t="s">
        <v>183</v>
      </c>
      <c r="C14" s="34">
        <f>560+400</f>
        <v>960</v>
      </c>
      <c r="D14" s="34">
        <f>100+755.42</f>
        <v>855.42</v>
      </c>
      <c r="E14" s="34"/>
    </row>
    <row r="15" spans="1:6" ht="15" customHeight="1" x14ac:dyDescent="0.5">
      <c r="A15" s="87" t="s">
        <v>82</v>
      </c>
      <c r="B15" s="87"/>
      <c r="C15" s="10">
        <f>SUM(C6:C14)</f>
        <v>3482.23</v>
      </c>
      <c r="D15" s="10">
        <f>SUM(D6:D14)</f>
        <v>1274.8599999999999</v>
      </c>
      <c r="E15" s="10">
        <f>C15-D15</f>
        <v>2207.37</v>
      </c>
    </row>
    <row r="16" spans="1:6" ht="15" customHeight="1" x14ac:dyDescent="0.5">
      <c r="A16" s="64" t="s">
        <v>177</v>
      </c>
      <c r="B16" s="64"/>
      <c r="C16" s="10">
        <v>7.81</v>
      </c>
      <c r="D16" s="10">
        <v>0</v>
      </c>
      <c r="E16" s="10">
        <f>C16-D16</f>
        <v>7.81</v>
      </c>
    </row>
    <row r="17" spans="1:6" ht="15" customHeight="1" x14ac:dyDescent="0.5">
      <c r="A17" s="60" t="s">
        <v>281</v>
      </c>
      <c r="B17" s="60"/>
      <c r="C17" s="10">
        <f>100</f>
        <v>100</v>
      </c>
      <c r="D17" s="10">
        <v>0</v>
      </c>
      <c r="E17" s="10">
        <f>C17-D17</f>
        <v>100</v>
      </c>
    </row>
    <row r="18" spans="1:6" ht="15" customHeight="1" x14ac:dyDescent="0.5">
      <c r="A18" s="87" t="s">
        <v>158</v>
      </c>
      <c r="B18" s="87"/>
      <c r="C18" s="29">
        <f>0.12+0.11+0.13+0.11+0.2+0.13+0.12+0.18+0.18+0.11+0.13+0.14</f>
        <v>1.6600000000000001</v>
      </c>
      <c r="D18" s="10">
        <v>0</v>
      </c>
      <c r="E18" s="10">
        <f>C18-D18</f>
        <v>1.6600000000000001</v>
      </c>
    </row>
    <row r="19" spans="1:6" ht="15" customHeight="1" x14ac:dyDescent="0.5">
      <c r="A19" s="70"/>
      <c r="B19" s="70"/>
      <c r="C19" s="29"/>
      <c r="D19" s="10"/>
      <c r="E19" s="41">
        <f>E5+E15+E16+E17+E18</f>
        <v>4141.1499999999996</v>
      </c>
    </row>
    <row r="20" spans="1:6" ht="15" customHeight="1" x14ac:dyDescent="0.5">
      <c r="A20" s="70" t="s">
        <v>213</v>
      </c>
      <c r="B20" s="70"/>
      <c r="C20" s="29"/>
      <c r="D20" s="10">
        <v>1200</v>
      </c>
      <c r="E20" s="10">
        <v>1200</v>
      </c>
    </row>
    <row r="21" spans="1:6" ht="15" customHeight="1" x14ac:dyDescent="0.5">
      <c r="A21" s="70" t="s">
        <v>214</v>
      </c>
      <c r="B21" s="70"/>
      <c r="C21" s="29"/>
      <c r="D21" s="10">
        <v>730</v>
      </c>
      <c r="E21" s="10">
        <v>730</v>
      </c>
    </row>
    <row r="22" spans="1:6" ht="15" customHeight="1" x14ac:dyDescent="0.5">
      <c r="A22" s="87" t="s">
        <v>83</v>
      </c>
      <c r="B22" s="87"/>
      <c r="C22" s="10"/>
      <c r="D22" s="48"/>
      <c r="E22" s="11">
        <f>E19-E20-E21</f>
        <v>2211.1499999999996</v>
      </c>
    </row>
    <row r="23" spans="1:6" ht="15" customHeight="1" x14ac:dyDescent="0.5">
      <c r="A23" s="85"/>
      <c r="B23" s="85"/>
      <c r="C23" s="10"/>
      <c r="D23" s="48"/>
      <c r="E23" s="12"/>
    </row>
    <row r="24" spans="1:6" ht="15" customHeight="1" x14ac:dyDescent="0.5">
      <c r="A24" s="86" t="s">
        <v>284</v>
      </c>
      <c r="B24" s="85"/>
      <c r="C24" s="10">
        <v>20</v>
      </c>
      <c r="D24" s="48"/>
      <c r="E24" s="12">
        <f>C24-D24</f>
        <v>20</v>
      </c>
    </row>
    <row r="25" spans="1:6" ht="15" customHeight="1" x14ac:dyDescent="0.5">
      <c r="A25" s="49"/>
      <c r="C25" s="14"/>
      <c r="D25" s="14"/>
      <c r="E25" s="14"/>
    </row>
    <row r="26" spans="1:6" ht="15" customHeight="1" x14ac:dyDescent="0.5">
      <c r="A26" s="50" t="s">
        <v>84</v>
      </c>
      <c r="C26" s="14"/>
      <c r="D26" s="14"/>
      <c r="E26" s="14"/>
      <c r="F26" s="14"/>
    </row>
    <row r="27" spans="1:6" ht="15" customHeight="1" x14ac:dyDescent="0.5">
      <c r="A27" s="87" t="s">
        <v>75</v>
      </c>
      <c r="B27" s="87"/>
      <c r="C27" s="14"/>
      <c r="D27" s="14"/>
      <c r="E27" s="17">
        <v>70</v>
      </c>
      <c r="F27" s="17"/>
    </row>
    <row r="28" spans="1:6" ht="15" customHeight="1" x14ac:dyDescent="0.5">
      <c r="A28" s="40" t="s">
        <v>85</v>
      </c>
      <c r="B28" s="40"/>
      <c r="C28" s="29">
        <v>0</v>
      </c>
      <c r="D28" s="29">
        <v>0</v>
      </c>
      <c r="E28" s="29"/>
      <c r="F28" s="42"/>
    </row>
    <row r="29" spans="1:6" ht="15" customHeight="1" x14ac:dyDescent="0.5">
      <c r="A29" s="87" t="s">
        <v>86</v>
      </c>
      <c r="B29" s="87"/>
      <c r="C29" s="8">
        <f>75</f>
        <v>75</v>
      </c>
      <c r="D29" s="8">
        <v>0</v>
      </c>
      <c r="E29" s="14"/>
    </row>
    <row r="30" spans="1:6" ht="15" customHeight="1" x14ac:dyDescent="0.5">
      <c r="A30" s="87" t="s">
        <v>82</v>
      </c>
      <c r="B30" s="87"/>
      <c r="C30" s="41">
        <f>SUM(C28:C29)</f>
        <v>75</v>
      </c>
      <c r="D30" s="41">
        <f>SUM(D28:D29)</f>
        <v>0</v>
      </c>
      <c r="E30" s="80">
        <f>C30-D30</f>
        <v>75</v>
      </c>
    </row>
    <row r="31" spans="1:6" ht="15" customHeight="1" x14ac:dyDescent="0.5">
      <c r="A31" s="79"/>
      <c r="B31" s="79"/>
      <c r="C31" s="10"/>
      <c r="D31" s="10"/>
      <c r="E31" s="10">
        <f>E27+E30</f>
        <v>145</v>
      </c>
    </row>
    <row r="32" spans="1:6" ht="15" customHeight="1" x14ac:dyDescent="0.5">
      <c r="A32" s="49" t="s">
        <v>81</v>
      </c>
      <c r="B32" s="49"/>
      <c r="C32" s="10"/>
      <c r="D32" s="10"/>
      <c r="E32" s="8">
        <v>70</v>
      </c>
    </row>
    <row r="33" spans="1:6" ht="15" customHeight="1" x14ac:dyDescent="0.5">
      <c r="A33" s="87" t="s">
        <v>83</v>
      </c>
      <c r="B33" s="87"/>
      <c r="C33" s="48"/>
      <c r="D33" s="48"/>
      <c r="E33" s="11">
        <f>E27+E30-E32</f>
        <v>75</v>
      </c>
    </row>
    <row r="34" spans="1:6" ht="15" customHeight="1" x14ac:dyDescent="0.5"/>
    <row r="35" spans="1:6" ht="15" customHeight="1" x14ac:dyDescent="0.5">
      <c r="A35" s="50" t="s">
        <v>151</v>
      </c>
      <c r="C35" s="14"/>
      <c r="D35" s="14"/>
      <c r="E35" s="14"/>
    </row>
    <row r="36" spans="1:6" ht="15" customHeight="1" x14ac:dyDescent="0.5">
      <c r="A36" s="87" t="s">
        <v>75</v>
      </c>
      <c r="B36" s="87"/>
      <c r="C36" s="14"/>
      <c r="D36" s="14"/>
      <c r="E36" s="17">
        <f>(100+900+103.22)</f>
        <v>1103.22</v>
      </c>
    </row>
    <row r="37" spans="1:6" ht="15" customHeight="1" x14ac:dyDescent="0.5">
      <c r="A37" s="49" t="s">
        <v>88</v>
      </c>
      <c r="B37" s="49"/>
      <c r="C37" s="29">
        <f>(950+100+200)+(50+100+20+100)+20+81+250+100</f>
        <v>1971</v>
      </c>
      <c r="D37" s="29">
        <v>0</v>
      </c>
      <c r="E37" s="17"/>
    </row>
    <row r="38" spans="1:6" ht="15" customHeight="1" x14ac:dyDescent="0.5">
      <c r="A38" s="63" t="s">
        <v>170</v>
      </c>
      <c r="B38" s="63"/>
      <c r="C38" s="29"/>
      <c r="D38" s="29">
        <v>0</v>
      </c>
      <c r="E38" s="17"/>
    </row>
    <row r="39" spans="1:6" ht="15" customHeight="1" x14ac:dyDescent="0.5">
      <c r="A39" s="87" t="s">
        <v>82</v>
      </c>
      <c r="B39" s="87"/>
      <c r="C39" s="43">
        <f>SUM(C37+C38)</f>
        <v>1971</v>
      </c>
      <c r="D39" s="43">
        <f>SUM(D37+D38)</f>
        <v>0</v>
      </c>
      <c r="E39" s="43">
        <f>E36+C39-D39</f>
        <v>3074.2200000000003</v>
      </c>
    </row>
    <row r="40" spans="1:6" ht="15" customHeight="1" x14ac:dyDescent="0.5">
      <c r="A40" s="87" t="s">
        <v>211</v>
      </c>
      <c r="B40" s="87"/>
      <c r="C40" s="29"/>
      <c r="D40" s="29">
        <v>2000</v>
      </c>
      <c r="E40" s="82">
        <f>C40-D40</f>
        <v>-2000</v>
      </c>
      <c r="F40" s="29"/>
    </row>
    <row r="41" spans="1:6" ht="15" customHeight="1" x14ac:dyDescent="0.5">
      <c r="A41" s="87" t="s">
        <v>83</v>
      </c>
      <c r="B41" s="87"/>
      <c r="C41" s="29"/>
      <c r="D41" s="29"/>
      <c r="E41" s="43">
        <f>E39+E40</f>
        <v>1074.2200000000003</v>
      </c>
    </row>
    <row r="42" spans="1:6" ht="15" customHeight="1" x14ac:dyDescent="0.5">
      <c r="A42" s="49" t="s">
        <v>87</v>
      </c>
      <c r="B42" s="49"/>
      <c r="C42" s="8">
        <f>250+950+(100+250+200)+50+250+500</f>
        <v>2550</v>
      </c>
      <c r="D42" s="29"/>
    </row>
    <row r="43" spans="1:6" ht="15" customHeight="1" x14ac:dyDescent="0.5">
      <c r="A43" s="49" t="s">
        <v>157</v>
      </c>
      <c r="B43" s="49"/>
      <c r="C43" s="29"/>
      <c r="D43" s="29"/>
      <c r="E43" s="8">
        <f>E39+C42</f>
        <v>5624.22</v>
      </c>
    </row>
    <row r="44" spans="1:6" ht="15" customHeight="1" x14ac:dyDescent="0.5">
      <c r="A44" s="81" t="s">
        <v>240</v>
      </c>
      <c r="B44" s="49"/>
      <c r="C44" s="29"/>
      <c r="D44" s="29">
        <v>3800</v>
      </c>
      <c r="E44" s="8">
        <f>E43-D44</f>
        <v>1824.2200000000003</v>
      </c>
    </row>
    <row r="45" spans="1:6" ht="15" customHeight="1" x14ac:dyDescent="0.5">
      <c r="A45" s="81" t="s">
        <v>241</v>
      </c>
      <c r="E45" s="14">
        <f>E43-D44-E41</f>
        <v>750</v>
      </c>
    </row>
    <row r="46" spans="1:6" ht="15" customHeight="1" x14ac:dyDescent="0.5">
      <c r="A46" s="81"/>
      <c r="B46" s="81"/>
      <c r="C46" s="29"/>
      <c r="D46" s="29"/>
      <c r="E46" s="8"/>
    </row>
    <row r="47" spans="1:6" ht="15" customHeight="1" x14ac:dyDescent="0.5">
      <c r="A47" s="87" t="s">
        <v>233</v>
      </c>
      <c r="B47" s="87"/>
      <c r="C47" s="14"/>
      <c r="D47" s="14"/>
      <c r="E47" s="17">
        <f>E22+E24+E33+E41</f>
        <v>3380.37</v>
      </c>
    </row>
    <row r="48" spans="1:6" ht="15" customHeight="1" x14ac:dyDescent="0.5">
      <c r="A48" s="50" t="s">
        <v>282</v>
      </c>
      <c r="B48" s="50"/>
      <c r="C48" s="50"/>
      <c r="D48" s="44"/>
      <c r="E48" s="15">
        <v>3380.37</v>
      </c>
    </row>
    <row r="49" ht="15" customHeight="1" x14ac:dyDescent="0.5"/>
  </sheetData>
  <mergeCells count="16">
    <mergeCell ref="A18:B18"/>
    <mergeCell ref="A47:B47"/>
    <mergeCell ref="A39:B39"/>
    <mergeCell ref="A33:B33"/>
    <mergeCell ref="A36:B36"/>
    <mergeCell ref="A40:B40"/>
    <mergeCell ref="A41:B41"/>
    <mergeCell ref="A22:B22"/>
    <mergeCell ref="A27:B27"/>
    <mergeCell ref="A29:B29"/>
    <mergeCell ref="A30:B30"/>
    <mergeCell ref="A15:B15"/>
    <mergeCell ref="A1:C1"/>
    <mergeCell ref="A2:C2"/>
    <mergeCell ref="A5:B5"/>
    <mergeCell ref="A6:B6"/>
  </mergeCells>
  <phoneticPr fontId="11" type="noConversion"/>
  <pageMargins left="0.75" right="0.75" top="0.93055555555555558" bottom="0.44" header="0.5" footer="0.28000000000000003"/>
  <pageSetup orientation="portrait" horizontalDpi="4294967292" verticalDpi="4294967292" r:id="rId1"/>
  <headerFooter>
    <oddHeader>&amp;C&amp;"-,Bold"La Palma-Cerritos AAUW  Fund Account
Monthly Report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topLeftCell="A2" workbookViewId="0">
      <selection activeCell="A41" sqref="A41"/>
    </sheetView>
  </sheetViews>
  <sheetFormatPr defaultColWidth="11" defaultRowHeight="14" customHeight="1" x14ac:dyDescent="0.5"/>
  <cols>
    <col min="1" max="1" width="10.3125" customWidth="1"/>
    <col min="2" max="2" width="12.6875" customWidth="1"/>
    <col min="3" max="3" width="11.8125" customWidth="1"/>
    <col min="4" max="4" width="12" bestFit="1" customWidth="1"/>
    <col min="5" max="5" width="11.6875" customWidth="1"/>
    <col min="6" max="6" width="12.6875" customWidth="1"/>
  </cols>
  <sheetData>
    <row r="1" spans="1:6" ht="14" customHeight="1" x14ac:dyDescent="0.5">
      <c r="A1" s="13" t="s">
        <v>176</v>
      </c>
      <c r="B1" s="18"/>
      <c r="C1" s="18"/>
      <c r="D1" s="18"/>
      <c r="E1" s="18"/>
      <c r="F1" s="18"/>
    </row>
    <row r="2" spans="1:6" ht="14" customHeight="1" x14ac:dyDescent="0.5">
      <c r="A2" s="3" t="s">
        <v>0</v>
      </c>
      <c r="B2" s="2"/>
      <c r="C2" s="2"/>
      <c r="D2" s="2"/>
      <c r="E2" s="2"/>
      <c r="F2" s="2"/>
    </row>
    <row r="3" spans="1:6" ht="14" customHeight="1" x14ac:dyDescent="0.5">
      <c r="A3" s="3"/>
      <c r="B3" s="2"/>
      <c r="C3" s="2"/>
      <c r="D3" s="2"/>
      <c r="E3" s="2"/>
      <c r="F3" s="2"/>
    </row>
    <row r="4" spans="1:6" ht="14" customHeight="1" x14ac:dyDescent="0.5">
      <c r="A4" s="13" t="s">
        <v>2</v>
      </c>
      <c r="B4" s="2"/>
      <c r="C4" s="2"/>
      <c r="D4" s="18" t="s">
        <v>63</v>
      </c>
      <c r="E4" s="2"/>
      <c r="F4" s="18" t="s">
        <v>64</v>
      </c>
    </row>
    <row r="5" spans="1:6" ht="14" customHeight="1" x14ac:dyDescent="0.5">
      <c r="A5" s="2"/>
      <c r="B5" s="3" t="s">
        <v>3</v>
      </c>
      <c r="C5" s="2"/>
      <c r="D5" s="8">
        <f>Recap!O5</f>
        <v>1407.85</v>
      </c>
      <c r="E5" s="2"/>
      <c r="F5" s="8">
        <f>Recap!O5</f>
        <v>1407.85</v>
      </c>
    </row>
    <row r="6" spans="1:6" ht="14" customHeight="1" x14ac:dyDescent="0.5">
      <c r="A6" s="2"/>
      <c r="B6" s="3" t="s">
        <v>5</v>
      </c>
      <c r="C6" s="2"/>
      <c r="D6" s="8">
        <v>0</v>
      </c>
      <c r="E6" s="2"/>
      <c r="F6" s="8">
        <f>Recap!O6</f>
        <v>118.43000000000002</v>
      </c>
    </row>
    <row r="7" spans="1:6" ht="14" customHeight="1" x14ac:dyDescent="0.5">
      <c r="A7" s="2"/>
      <c r="B7" s="3" t="s">
        <v>74</v>
      </c>
      <c r="C7" s="2"/>
      <c r="D7" s="8">
        <v>966</v>
      </c>
      <c r="E7" s="2"/>
      <c r="F7" s="8">
        <f>Recap!O7</f>
        <v>1008</v>
      </c>
    </row>
    <row r="8" spans="1:6" ht="14" customHeight="1" x14ac:dyDescent="0.5">
      <c r="A8" s="2"/>
      <c r="B8" s="3" t="s">
        <v>65</v>
      </c>
      <c r="C8" s="2"/>
      <c r="D8" s="10">
        <v>0</v>
      </c>
      <c r="E8" s="2"/>
      <c r="F8" s="8">
        <f>Recap!O8</f>
        <v>7.0699999999999985</v>
      </c>
    </row>
    <row r="9" spans="1:6" ht="14" customHeight="1" x14ac:dyDescent="0.5">
      <c r="A9" s="13" t="s">
        <v>66</v>
      </c>
      <c r="B9" s="2"/>
      <c r="C9" s="2"/>
      <c r="D9" s="16">
        <f>SUM(D5:D8)</f>
        <v>2373.85</v>
      </c>
      <c r="E9" s="2"/>
      <c r="F9" s="16">
        <f>SUM(F5:F8)</f>
        <v>2541.35</v>
      </c>
    </row>
    <row r="10" spans="1:6" ht="14" customHeight="1" x14ac:dyDescent="0.5">
      <c r="A10" s="13"/>
      <c r="B10" s="2"/>
      <c r="C10" s="2"/>
      <c r="D10" s="30"/>
      <c r="E10" s="2"/>
      <c r="F10" s="9"/>
    </row>
    <row r="11" spans="1:6" ht="14" customHeight="1" x14ac:dyDescent="0.5">
      <c r="A11" s="13" t="s">
        <v>9</v>
      </c>
      <c r="B11" s="3" t="s">
        <v>10</v>
      </c>
      <c r="C11" s="2"/>
      <c r="D11" s="10">
        <v>125</v>
      </c>
      <c r="E11" s="2"/>
      <c r="F11" s="8">
        <f>Recap!O11</f>
        <v>10</v>
      </c>
    </row>
    <row r="12" spans="1:6" ht="14" customHeight="1" x14ac:dyDescent="0.5">
      <c r="A12" s="2"/>
      <c r="B12" s="3" t="s">
        <v>12</v>
      </c>
      <c r="C12" s="2"/>
      <c r="D12" s="10">
        <v>25</v>
      </c>
      <c r="E12" s="2"/>
      <c r="F12" s="8">
        <f>Recap!O12</f>
        <v>0</v>
      </c>
    </row>
    <row r="13" spans="1:6" ht="14" customHeight="1" x14ac:dyDescent="0.5">
      <c r="A13" s="2"/>
      <c r="B13" s="3" t="s">
        <v>14</v>
      </c>
      <c r="C13" s="2"/>
      <c r="D13" s="10">
        <v>400</v>
      </c>
      <c r="E13" s="2"/>
      <c r="F13" s="8">
        <f>Recap!O13</f>
        <v>0</v>
      </c>
    </row>
    <row r="14" spans="1:6" ht="14" customHeight="1" x14ac:dyDescent="0.5">
      <c r="A14" s="2"/>
      <c r="B14" s="3" t="s">
        <v>16</v>
      </c>
      <c r="C14" s="2"/>
      <c r="D14" s="10">
        <v>25</v>
      </c>
      <c r="E14" s="2"/>
      <c r="F14" s="8">
        <f>Recap!O14</f>
        <v>18.72</v>
      </c>
    </row>
    <row r="15" spans="1:6" ht="14" customHeight="1" x14ac:dyDescent="0.5">
      <c r="A15" s="2"/>
      <c r="B15" s="3" t="s">
        <v>212</v>
      </c>
      <c r="C15" s="2"/>
      <c r="D15" s="10">
        <v>40</v>
      </c>
      <c r="E15" s="2"/>
      <c r="F15" s="8">
        <f>Recap!O15</f>
        <v>40</v>
      </c>
    </row>
    <row r="16" spans="1:6" ht="14" customHeight="1" x14ac:dyDescent="0.5">
      <c r="A16" s="2"/>
      <c r="B16" s="3" t="s">
        <v>20</v>
      </c>
      <c r="C16" s="2"/>
      <c r="D16" s="10">
        <v>150</v>
      </c>
      <c r="E16" s="2"/>
      <c r="F16" s="8">
        <f>Recap!O16</f>
        <v>45.72</v>
      </c>
    </row>
    <row r="17" spans="1:6" ht="14" customHeight="1" x14ac:dyDescent="0.5">
      <c r="A17" s="2"/>
      <c r="B17" s="3" t="s">
        <v>167</v>
      </c>
      <c r="C17" s="2"/>
      <c r="D17" s="10">
        <v>50</v>
      </c>
      <c r="E17" s="2"/>
      <c r="F17" s="8">
        <f>Recap!O17</f>
        <v>50</v>
      </c>
    </row>
    <row r="18" spans="1:6" ht="14" customHeight="1" x14ac:dyDescent="0.5">
      <c r="A18" s="2"/>
      <c r="B18" s="3" t="s">
        <v>24</v>
      </c>
      <c r="C18" s="2"/>
      <c r="D18" s="10">
        <v>200</v>
      </c>
      <c r="E18" s="2"/>
      <c r="F18" s="8">
        <f>Recap!O18</f>
        <v>194</v>
      </c>
    </row>
    <row r="19" spans="1:6" ht="14" customHeight="1" x14ac:dyDescent="0.5">
      <c r="A19" s="2"/>
      <c r="B19" s="3" t="s">
        <v>26</v>
      </c>
      <c r="C19" s="2"/>
      <c r="D19" s="10">
        <v>25</v>
      </c>
      <c r="E19" s="2"/>
      <c r="F19" s="8">
        <f>Recap!O19</f>
        <v>25</v>
      </c>
    </row>
    <row r="20" spans="1:6" ht="14" customHeight="1" x14ac:dyDescent="0.5">
      <c r="A20" s="2"/>
      <c r="B20" s="3" t="s">
        <v>28</v>
      </c>
      <c r="C20" s="2"/>
      <c r="D20" s="10">
        <v>0</v>
      </c>
      <c r="E20" s="2"/>
      <c r="F20" s="8">
        <f>Recap!O20</f>
        <v>0</v>
      </c>
    </row>
    <row r="21" spans="1:6" ht="14" customHeight="1" x14ac:dyDescent="0.5">
      <c r="A21" s="2"/>
      <c r="B21" s="3" t="s">
        <v>30</v>
      </c>
      <c r="C21" s="2"/>
      <c r="D21" s="10">
        <v>100</v>
      </c>
      <c r="E21" s="2"/>
      <c r="F21" s="8">
        <f>Recap!O21</f>
        <v>0</v>
      </c>
    </row>
    <row r="22" spans="1:6" ht="14" customHeight="1" x14ac:dyDescent="0.5">
      <c r="A22" s="2"/>
      <c r="B22" s="3" t="s">
        <v>32</v>
      </c>
      <c r="C22" s="2"/>
      <c r="D22" s="10">
        <v>58.85</v>
      </c>
      <c r="E22" s="2"/>
      <c r="F22" s="8">
        <f>Recap!O22</f>
        <v>0</v>
      </c>
    </row>
    <row r="23" spans="1:6" ht="14" customHeight="1" x14ac:dyDescent="0.5">
      <c r="A23" s="2"/>
      <c r="B23" s="3" t="s">
        <v>34</v>
      </c>
      <c r="C23" s="2"/>
      <c r="D23" s="10">
        <v>50</v>
      </c>
      <c r="E23" s="2"/>
      <c r="F23" s="8">
        <f>Recap!O23</f>
        <v>0</v>
      </c>
    </row>
    <row r="24" spans="1:6" ht="14" customHeight="1" x14ac:dyDescent="0.5">
      <c r="A24" s="2"/>
      <c r="B24" s="3" t="s">
        <v>36</v>
      </c>
      <c r="C24" s="2"/>
      <c r="D24" s="10">
        <v>200</v>
      </c>
      <c r="E24" s="2"/>
      <c r="F24" s="8">
        <f>Recap!O24</f>
        <v>50</v>
      </c>
    </row>
    <row r="25" spans="1:6" ht="14" customHeight="1" x14ac:dyDescent="0.5">
      <c r="A25" s="2"/>
      <c r="B25" s="3" t="s">
        <v>38</v>
      </c>
      <c r="C25" s="2"/>
      <c r="D25" s="10">
        <v>0</v>
      </c>
      <c r="E25" s="2"/>
      <c r="F25" s="8">
        <f>Recap!O25</f>
        <v>0</v>
      </c>
    </row>
    <row r="26" spans="1:6" ht="14" customHeight="1" x14ac:dyDescent="0.5">
      <c r="A26" s="2"/>
      <c r="B26" s="3" t="s">
        <v>40</v>
      </c>
      <c r="C26" s="2"/>
      <c r="D26" s="10">
        <v>25</v>
      </c>
      <c r="E26" s="2"/>
      <c r="F26" s="8">
        <f>Recap!O26</f>
        <v>0</v>
      </c>
    </row>
    <row r="27" spans="1:6" ht="14" customHeight="1" x14ac:dyDescent="0.5">
      <c r="A27" s="2"/>
      <c r="B27" s="3" t="s">
        <v>42</v>
      </c>
      <c r="C27" s="2"/>
      <c r="D27" s="10">
        <v>300</v>
      </c>
      <c r="E27" s="2"/>
      <c r="F27" s="8">
        <f>Recap!O27</f>
        <v>186</v>
      </c>
    </row>
    <row r="28" spans="1:6" ht="14" customHeight="1" x14ac:dyDescent="0.5">
      <c r="A28" s="2"/>
      <c r="B28" s="3" t="s">
        <v>67</v>
      </c>
      <c r="C28" s="2"/>
      <c r="D28" s="10">
        <v>100</v>
      </c>
      <c r="E28" s="2"/>
      <c r="F28" s="8">
        <f>Recap!O28</f>
        <v>0</v>
      </c>
    </row>
    <row r="29" spans="1:6" ht="14" customHeight="1" x14ac:dyDescent="0.5">
      <c r="A29" s="13" t="s">
        <v>46</v>
      </c>
      <c r="B29" s="2"/>
      <c r="C29" s="2"/>
      <c r="D29" s="16">
        <f t="shared" ref="D29" si="0">SUM(D11:D28)</f>
        <v>1873.85</v>
      </c>
      <c r="E29" s="2"/>
      <c r="F29" s="16">
        <f>SUM(F11:F28)</f>
        <v>619.44000000000005</v>
      </c>
    </row>
    <row r="30" spans="1:6" ht="14" customHeight="1" x14ac:dyDescent="0.5">
      <c r="A30" s="13"/>
      <c r="B30" s="2"/>
      <c r="C30" s="2"/>
      <c r="D30" s="15"/>
      <c r="E30" s="2"/>
      <c r="F30" s="15"/>
    </row>
    <row r="31" spans="1:6" ht="14" customHeight="1" x14ac:dyDescent="0.5">
      <c r="A31" s="3" t="s">
        <v>47</v>
      </c>
      <c r="B31" s="3"/>
      <c r="C31" s="2"/>
      <c r="D31" s="17">
        <v>500</v>
      </c>
      <c r="E31" s="2"/>
      <c r="F31" s="17">
        <v>500</v>
      </c>
    </row>
    <row r="33" spans="1:7" ht="14" customHeight="1" x14ac:dyDescent="0.5">
      <c r="A33" s="18" t="s">
        <v>68</v>
      </c>
      <c r="B33" s="2"/>
      <c r="C33" s="18" t="s">
        <v>49</v>
      </c>
      <c r="D33" s="18" t="s">
        <v>2</v>
      </c>
      <c r="E33" s="18" t="s">
        <v>9</v>
      </c>
      <c r="F33" s="18" t="s">
        <v>69</v>
      </c>
      <c r="G33" s="18"/>
    </row>
    <row r="34" spans="1:7" ht="14" customHeight="1" x14ac:dyDescent="0.5">
      <c r="A34" s="2" t="s">
        <v>70</v>
      </c>
      <c r="B34" s="2"/>
      <c r="C34" s="9">
        <v>15094.22</v>
      </c>
      <c r="D34" s="9"/>
      <c r="E34" s="9"/>
      <c r="F34" s="9"/>
    </row>
    <row r="35" spans="1:7" ht="14" customHeight="1" x14ac:dyDescent="0.5">
      <c r="A35" s="20" t="s">
        <v>179</v>
      </c>
      <c r="B35" s="2"/>
      <c r="C35" s="8">
        <v>966</v>
      </c>
      <c r="D35" s="8">
        <f>Recap!O35</f>
        <v>42</v>
      </c>
      <c r="E35" s="8">
        <f>Recap!O45</f>
        <v>0</v>
      </c>
      <c r="F35" s="21">
        <f t="shared" ref="F35:F40" si="1">C35+D35-E35</f>
        <v>1008</v>
      </c>
    </row>
    <row r="36" spans="1:7" ht="15" customHeight="1" thickBot="1" x14ac:dyDescent="0.55000000000000004">
      <c r="A36" s="22" t="s">
        <v>71</v>
      </c>
      <c r="B36" s="31"/>
      <c r="C36" s="32">
        <v>0</v>
      </c>
      <c r="D36" s="32">
        <f>Recap!O36</f>
        <v>540</v>
      </c>
      <c r="E36" s="32">
        <f>Recap!O46</f>
        <v>421.57</v>
      </c>
      <c r="F36" s="23">
        <f t="shared" si="1"/>
        <v>118.43</v>
      </c>
    </row>
    <row r="37" spans="1:7" ht="14" customHeight="1" thickTop="1" x14ac:dyDescent="0.5">
      <c r="A37" s="20" t="s">
        <v>173</v>
      </c>
      <c r="B37" s="2"/>
      <c r="C37" s="8">
        <v>0</v>
      </c>
      <c r="D37" s="8">
        <f>Recap!O37</f>
        <v>3826</v>
      </c>
      <c r="E37" s="8">
        <f>Recap!O47</f>
        <v>2944</v>
      </c>
      <c r="F37" s="21">
        <f t="shared" si="1"/>
        <v>882</v>
      </c>
    </row>
    <row r="38" spans="1:7" ht="14" customHeight="1" x14ac:dyDescent="0.5">
      <c r="A38" s="3" t="s">
        <v>51</v>
      </c>
      <c r="B38" s="2"/>
      <c r="C38" s="8">
        <v>0</v>
      </c>
      <c r="D38" s="8">
        <f>Recap!O38</f>
        <v>550</v>
      </c>
      <c r="E38" s="8">
        <f>Recap!O48</f>
        <v>522.74</v>
      </c>
      <c r="F38" s="21">
        <f t="shared" si="1"/>
        <v>27.259999999999991</v>
      </c>
    </row>
    <row r="39" spans="1:7" ht="14" customHeight="1" x14ac:dyDescent="0.5">
      <c r="A39" s="24" t="s">
        <v>52</v>
      </c>
      <c r="B39" s="33"/>
      <c r="C39" s="34">
        <v>0</v>
      </c>
      <c r="D39" s="25">
        <f>Recap!O39</f>
        <v>0</v>
      </c>
      <c r="E39" s="25">
        <f>Recap!O49</f>
        <v>0</v>
      </c>
      <c r="F39" s="25">
        <f t="shared" si="1"/>
        <v>0</v>
      </c>
    </row>
    <row r="40" spans="1:7" ht="14" customHeight="1" x14ac:dyDescent="0.5">
      <c r="A40" s="2" t="s">
        <v>6</v>
      </c>
      <c r="B40" s="2"/>
      <c r="C40" s="8">
        <v>0</v>
      </c>
      <c r="D40" s="8">
        <f>Recap!O40</f>
        <v>17</v>
      </c>
      <c r="E40" s="8">
        <f>Recap!O50</f>
        <v>0</v>
      </c>
      <c r="F40" s="9">
        <f t="shared" si="1"/>
        <v>17</v>
      </c>
    </row>
    <row r="41" spans="1:7" ht="14" customHeight="1" x14ac:dyDescent="0.5">
      <c r="A41" s="2" t="s">
        <v>159</v>
      </c>
      <c r="B41" s="2"/>
      <c r="C41" s="9">
        <v>12720.37</v>
      </c>
      <c r="D41" s="8">
        <f>Recap!O41</f>
        <v>0</v>
      </c>
      <c r="E41" s="8">
        <f>Recap!O51</f>
        <v>2513.1999999999998</v>
      </c>
      <c r="F41" s="9">
        <f>C41+D41-E41</f>
        <v>10207.170000000002</v>
      </c>
      <c r="G41" s="14"/>
    </row>
    <row r="42" spans="1:7" ht="14" customHeight="1" x14ac:dyDescent="0.5">
      <c r="A42" s="18" t="s">
        <v>72</v>
      </c>
      <c r="B42" s="35"/>
      <c r="C42" s="65">
        <f>SUM(C37:C41)</f>
        <v>12720.37</v>
      </c>
      <c r="D42" s="36">
        <f>SUM(D37:D41)</f>
        <v>4393</v>
      </c>
      <c r="E42" s="36">
        <f>SUM(E37:E41)</f>
        <v>5979.94</v>
      </c>
      <c r="F42" s="36">
        <f>SUM(F37:F41)</f>
        <v>11133.430000000002</v>
      </c>
    </row>
    <row r="44" spans="1:7" ht="14" customHeight="1" x14ac:dyDescent="0.5">
      <c r="A44" s="2" t="s">
        <v>73</v>
      </c>
      <c r="B44" s="2"/>
      <c r="C44" s="9"/>
      <c r="D44" s="2"/>
      <c r="E44" s="2"/>
      <c r="F44" s="37">
        <f>F9-F29+F42</f>
        <v>13055.340000000002</v>
      </c>
    </row>
    <row r="45" spans="1:7" ht="14" customHeight="1" x14ac:dyDescent="0.5">
      <c r="A45" s="38" t="s">
        <v>283</v>
      </c>
      <c r="B45" s="38"/>
      <c r="C45" s="18"/>
      <c r="D45" s="18"/>
      <c r="E45" s="18"/>
      <c r="F45" s="39">
        <v>13055.34</v>
      </c>
    </row>
    <row r="46" spans="1:7" ht="14" customHeight="1" x14ac:dyDescent="0.5">
      <c r="A46" s="2"/>
      <c r="B46" s="2"/>
      <c r="C46" s="9"/>
      <c r="D46" s="9"/>
      <c r="E46" s="9"/>
      <c r="F46" s="9"/>
    </row>
    <row r="48" spans="1:7" ht="14" customHeight="1" x14ac:dyDescent="0.5">
      <c r="A48" s="2"/>
      <c r="B48" s="2"/>
      <c r="C48" s="2"/>
      <c r="D48" s="2"/>
      <c r="E48" s="2"/>
      <c r="F48" s="2"/>
    </row>
  </sheetData>
  <phoneticPr fontId="11" type="noConversion"/>
  <pageMargins left="0.75" right="0.75" top="1" bottom="1" header="0.5" footer="0.5"/>
  <pageSetup orientation="portrait" horizontalDpi="4294967292" verticalDpi="4294967292" r:id="rId1"/>
  <headerFooter>
    <oddHeader>&amp;C&amp;"-,Bold"La Palma-Cerritos AAUW  General Account
Monthly Report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39" sqref="B39"/>
    </sheetView>
  </sheetViews>
  <sheetFormatPr defaultColWidth="11" defaultRowHeight="15.75" x14ac:dyDescent="0.5"/>
  <cols>
    <col min="1" max="1" width="16.6875" customWidth="1"/>
    <col min="2" max="2" width="6" customWidth="1"/>
  </cols>
  <sheetData>
    <row r="1" spans="1:3" x14ac:dyDescent="0.5">
      <c r="A1" s="45" t="s">
        <v>204</v>
      </c>
    </row>
    <row r="3" spans="1:3" x14ac:dyDescent="0.5">
      <c r="A3" t="s">
        <v>193</v>
      </c>
      <c r="B3">
        <v>1</v>
      </c>
      <c r="C3">
        <v>40</v>
      </c>
    </row>
    <row r="4" spans="1:3" x14ac:dyDescent="0.5">
      <c r="A4" t="s">
        <v>188</v>
      </c>
      <c r="B4">
        <v>1</v>
      </c>
      <c r="C4">
        <v>40</v>
      </c>
    </row>
    <row r="5" spans="1:3" x14ac:dyDescent="0.5">
      <c r="A5" t="s">
        <v>197</v>
      </c>
      <c r="B5">
        <v>2</v>
      </c>
      <c r="C5">
        <v>80</v>
      </c>
    </row>
    <row r="6" spans="1:3" x14ac:dyDescent="0.5">
      <c r="A6" t="s">
        <v>198</v>
      </c>
      <c r="B6">
        <v>1</v>
      </c>
      <c r="C6">
        <v>40</v>
      </c>
    </row>
    <row r="7" spans="1:3" x14ac:dyDescent="0.5">
      <c r="A7" t="s">
        <v>194</v>
      </c>
      <c r="B7">
        <v>1</v>
      </c>
      <c r="C7">
        <v>40</v>
      </c>
    </row>
    <row r="8" spans="1:3" x14ac:dyDescent="0.5">
      <c r="A8" t="s">
        <v>186</v>
      </c>
      <c r="B8">
        <v>2</v>
      </c>
      <c r="C8">
        <v>80</v>
      </c>
    </row>
    <row r="9" spans="1:3" x14ac:dyDescent="0.5">
      <c r="A9" t="s">
        <v>187</v>
      </c>
      <c r="B9">
        <v>1</v>
      </c>
      <c r="C9">
        <v>40</v>
      </c>
    </row>
    <row r="10" spans="1:3" x14ac:dyDescent="0.5">
      <c r="A10" t="s">
        <v>196</v>
      </c>
      <c r="B10">
        <v>1</v>
      </c>
      <c r="C10">
        <v>40</v>
      </c>
    </row>
    <row r="11" spans="1:3" x14ac:dyDescent="0.5">
      <c r="A11" t="s">
        <v>195</v>
      </c>
      <c r="B11">
        <v>1</v>
      </c>
      <c r="C11">
        <v>40</v>
      </c>
    </row>
    <row r="12" spans="1:3" x14ac:dyDescent="0.5">
      <c r="A12" t="s">
        <v>200</v>
      </c>
      <c r="B12">
        <v>1</v>
      </c>
      <c r="C12">
        <v>40</v>
      </c>
    </row>
    <row r="13" spans="1:3" x14ac:dyDescent="0.5">
      <c r="A13" t="s">
        <v>185</v>
      </c>
      <c r="B13">
        <v>1</v>
      </c>
      <c r="C13">
        <v>40</v>
      </c>
    </row>
    <row r="14" spans="1:3" x14ac:dyDescent="0.5">
      <c r="A14" t="s">
        <v>203</v>
      </c>
      <c r="B14">
        <v>1</v>
      </c>
      <c r="C14">
        <v>40</v>
      </c>
    </row>
    <row r="15" spans="1:3" x14ac:dyDescent="0.5">
      <c r="A15" t="s">
        <v>190</v>
      </c>
      <c r="B15">
        <v>2</v>
      </c>
      <c r="C15">
        <v>80</v>
      </c>
    </row>
    <row r="16" spans="1:3" x14ac:dyDescent="0.5">
      <c r="A16" t="s">
        <v>192</v>
      </c>
      <c r="B16">
        <v>1</v>
      </c>
      <c r="C16">
        <v>40</v>
      </c>
    </row>
    <row r="17" spans="1:3" x14ac:dyDescent="0.5">
      <c r="A17" t="s">
        <v>189</v>
      </c>
      <c r="B17">
        <v>2</v>
      </c>
      <c r="C17">
        <v>80</v>
      </c>
    </row>
    <row r="18" spans="1:3" x14ac:dyDescent="0.5">
      <c r="A18" t="s">
        <v>191</v>
      </c>
      <c r="B18">
        <v>1</v>
      </c>
      <c r="C18">
        <v>40</v>
      </c>
    </row>
    <row r="19" spans="1:3" x14ac:dyDescent="0.5">
      <c r="A19" t="s">
        <v>199</v>
      </c>
      <c r="B19">
        <v>1</v>
      </c>
      <c r="C19">
        <v>40</v>
      </c>
    </row>
    <row r="20" spans="1:3" x14ac:dyDescent="0.5">
      <c r="A20" t="s">
        <v>205</v>
      </c>
      <c r="B20">
        <v>1</v>
      </c>
      <c r="C20">
        <v>40</v>
      </c>
    </row>
    <row r="21" spans="1:3" x14ac:dyDescent="0.5">
      <c r="A21" t="s">
        <v>209</v>
      </c>
      <c r="B21">
        <v>1</v>
      </c>
    </row>
    <row r="23" spans="1:3" x14ac:dyDescent="0.5">
      <c r="A23" s="45" t="s">
        <v>208</v>
      </c>
      <c r="B23">
        <f>SUM(B3:B21)</f>
        <v>23</v>
      </c>
      <c r="C23">
        <f>SUM(C3:C20)</f>
        <v>880</v>
      </c>
    </row>
    <row r="25" spans="1:3" x14ac:dyDescent="0.5">
      <c r="A25" s="45" t="s">
        <v>160</v>
      </c>
    </row>
    <row r="26" spans="1:3" x14ac:dyDescent="0.5">
      <c r="A26" t="s">
        <v>202</v>
      </c>
      <c r="C26">
        <v>40</v>
      </c>
    </row>
    <row r="27" spans="1:3" x14ac:dyDescent="0.5">
      <c r="A27" t="s">
        <v>201</v>
      </c>
      <c r="C27">
        <v>40</v>
      </c>
    </row>
    <row r="29" spans="1:3" x14ac:dyDescent="0.5">
      <c r="A29" s="45" t="s">
        <v>210</v>
      </c>
      <c r="C29">
        <f>C23+C26+C27</f>
        <v>960</v>
      </c>
    </row>
    <row r="31" spans="1:3" x14ac:dyDescent="0.5">
      <c r="A31" t="s">
        <v>155</v>
      </c>
      <c r="C31">
        <v>-100</v>
      </c>
    </row>
    <row r="32" spans="1:3" x14ac:dyDescent="0.5">
      <c r="A32" t="s">
        <v>206</v>
      </c>
      <c r="C32">
        <v>-755.42</v>
      </c>
    </row>
    <row r="34" spans="1:3" x14ac:dyDescent="0.5">
      <c r="A34" s="45" t="s">
        <v>207</v>
      </c>
      <c r="C34" s="55">
        <f>SUM(C29:C32)</f>
        <v>104.58000000000004</v>
      </c>
    </row>
  </sheetData>
  <pageMargins left="0.7" right="0.7" top="0.75" bottom="0.75" header="0.3" footer="0.3"/>
  <pageSetup orientation="portrait" horizontalDpi="0" verticalDpi="0" copies="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6"/>
  <sheetViews>
    <sheetView topLeftCell="A12" workbookViewId="0">
      <selection activeCell="B16" sqref="B16"/>
    </sheetView>
  </sheetViews>
  <sheetFormatPr defaultColWidth="11" defaultRowHeight="15.75" x14ac:dyDescent="0.5"/>
  <cols>
    <col min="2" max="2" width="10.8125" style="59"/>
  </cols>
  <sheetData>
    <row r="1" spans="1:2" x14ac:dyDescent="0.5">
      <c r="A1" s="45" t="s">
        <v>234</v>
      </c>
    </row>
    <row r="3" spans="1:2" x14ac:dyDescent="0.5">
      <c r="A3" s="47" t="s">
        <v>153</v>
      </c>
    </row>
    <row r="4" spans="1:2" x14ac:dyDescent="0.5">
      <c r="A4" s="47" t="s">
        <v>99</v>
      </c>
    </row>
    <row r="5" spans="1:2" x14ac:dyDescent="0.5">
      <c r="A5" s="47" t="s">
        <v>101</v>
      </c>
    </row>
    <row r="6" spans="1:2" x14ac:dyDescent="0.5">
      <c r="A6" s="47" t="s">
        <v>103</v>
      </c>
    </row>
    <row r="7" spans="1:2" x14ac:dyDescent="0.5">
      <c r="A7" s="47" t="s">
        <v>104</v>
      </c>
    </row>
    <row r="8" spans="1:2" x14ac:dyDescent="0.5">
      <c r="A8" s="47" t="s">
        <v>106</v>
      </c>
    </row>
    <row r="9" spans="1:2" x14ac:dyDescent="0.5">
      <c r="A9" s="47" t="s">
        <v>108</v>
      </c>
    </row>
    <row r="10" spans="1:2" x14ac:dyDescent="0.5">
      <c r="A10" s="47" t="s">
        <v>154</v>
      </c>
    </row>
    <row r="11" spans="1:2" x14ac:dyDescent="0.5">
      <c r="A11" s="47" t="s">
        <v>109</v>
      </c>
      <c r="B11" s="59">
        <v>20</v>
      </c>
    </row>
    <row r="12" spans="1:2" x14ac:dyDescent="0.5">
      <c r="A12" s="47" t="s">
        <v>110</v>
      </c>
      <c r="B12" s="59">
        <v>20</v>
      </c>
    </row>
    <row r="13" spans="1:2" x14ac:dyDescent="0.5">
      <c r="A13" s="47" t="s">
        <v>168</v>
      </c>
    </row>
    <row r="14" spans="1:2" x14ac:dyDescent="0.5">
      <c r="A14" s="47" t="s">
        <v>169</v>
      </c>
    </row>
    <row r="15" spans="1:2" x14ac:dyDescent="0.5">
      <c r="A15" s="47" t="s">
        <v>113</v>
      </c>
      <c r="B15" s="59">
        <v>19</v>
      </c>
    </row>
    <row r="16" spans="1:2" x14ac:dyDescent="0.5">
      <c r="A16" s="47" t="s">
        <v>116</v>
      </c>
      <c r="B16" s="59">
        <v>19</v>
      </c>
    </row>
    <row r="17" spans="1:2" x14ac:dyDescent="0.5">
      <c r="A17" s="47" t="s">
        <v>118</v>
      </c>
    </row>
    <row r="18" spans="1:2" x14ac:dyDescent="0.5">
      <c r="A18" s="47" t="s">
        <v>120</v>
      </c>
    </row>
    <row r="19" spans="1:2" x14ac:dyDescent="0.5">
      <c r="A19" s="47" t="s">
        <v>111</v>
      </c>
    </row>
    <row r="20" spans="1:2" x14ac:dyDescent="0.5">
      <c r="A20" s="47" t="s">
        <v>102</v>
      </c>
      <c r="B20" s="59">
        <v>19</v>
      </c>
    </row>
    <row r="21" spans="1:2" x14ac:dyDescent="0.5">
      <c r="A21" s="47" t="s">
        <v>112</v>
      </c>
    </row>
    <row r="22" spans="1:2" x14ac:dyDescent="0.5">
      <c r="A22" s="47" t="s">
        <v>124</v>
      </c>
      <c r="B22" s="59">
        <v>20</v>
      </c>
    </row>
    <row r="23" spans="1:2" x14ac:dyDescent="0.5">
      <c r="A23" s="47" t="s">
        <v>115</v>
      </c>
    </row>
    <row r="24" spans="1:2" x14ac:dyDescent="0.5">
      <c r="A24" s="47" t="s">
        <v>127</v>
      </c>
    </row>
    <row r="25" spans="1:2" x14ac:dyDescent="0.5">
      <c r="A25" s="47" t="s">
        <v>125</v>
      </c>
      <c r="B25" s="59">
        <v>20</v>
      </c>
    </row>
    <row r="26" spans="1:2" x14ac:dyDescent="0.5">
      <c r="A26" s="47" t="s">
        <v>131</v>
      </c>
    </row>
    <row r="27" spans="1:2" x14ac:dyDescent="0.5">
      <c r="A27" s="47" t="s">
        <v>119</v>
      </c>
    </row>
    <row r="28" spans="1:2" x14ac:dyDescent="0.5">
      <c r="A28" s="47" t="s">
        <v>135</v>
      </c>
      <c r="B28" s="59">
        <v>19.190000000000001</v>
      </c>
    </row>
    <row r="29" spans="1:2" x14ac:dyDescent="0.5">
      <c r="A29" s="47" t="s">
        <v>137</v>
      </c>
    </row>
    <row r="30" spans="1:2" x14ac:dyDescent="0.5">
      <c r="A30" s="47" t="s">
        <v>126</v>
      </c>
      <c r="B30" s="59">
        <v>19</v>
      </c>
    </row>
    <row r="31" spans="1:2" x14ac:dyDescent="0.5">
      <c r="A31" s="47" t="s">
        <v>128</v>
      </c>
    </row>
    <row r="32" spans="1:2" x14ac:dyDescent="0.5">
      <c r="A32" s="47" t="s">
        <v>139</v>
      </c>
    </row>
    <row r="33" spans="1:2" x14ac:dyDescent="0.5">
      <c r="A33" s="47" t="s">
        <v>129</v>
      </c>
    </row>
    <row r="34" spans="1:2" x14ac:dyDescent="0.5">
      <c r="A34" s="47" t="s">
        <v>121</v>
      </c>
      <c r="B34" s="59">
        <v>19</v>
      </c>
    </row>
    <row r="35" spans="1:2" x14ac:dyDescent="0.5">
      <c r="A35" s="47" t="s">
        <v>140</v>
      </c>
    </row>
    <row r="36" spans="1:2" x14ac:dyDescent="0.5">
      <c r="A36" s="47" t="s">
        <v>141</v>
      </c>
    </row>
    <row r="37" spans="1:2" x14ac:dyDescent="0.5">
      <c r="A37" s="47" t="s">
        <v>130</v>
      </c>
    </row>
    <row r="38" spans="1:2" x14ac:dyDescent="0.5">
      <c r="A38" s="47" t="s">
        <v>132</v>
      </c>
    </row>
    <row r="39" spans="1:2" x14ac:dyDescent="0.5">
      <c r="A39" s="47" t="s">
        <v>142</v>
      </c>
    </row>
    <row r="40" spans="1:2" x14ac:dyDescent="0.5">
      <c r="A40" s="47" t="s">
        <v>143</v>
      </c>
    </row>
    <row r="41" spans="1:2" x14ac:dyDescent="0.5">
      <c r="A41" s="47" t="s">
        <v>133</v>
      </c>
      <c r="B41" s="59">
        <v>19</v>
      </c>
    </row>
    <row r="42" spans="1:2" x14ac:dyDescent="0.5">
      <c r="A42" s="47" t="s">
        <v>123</v>
      </c>
    </row>
    <row r="43" spans="1:2" x14ac:dyDescent="0.5">
      <c r="A43" s="47" t="s">
        <v>134</v>
      </c>
    </row>
    <row r="44" spans="1:2" x14ac:dyDescent="0.5">
      <c r="A44" s="47" t="s">
        <v>144</v>
      </c>
    </row>
    <row r="45" spans="1:2" x14ac:dyDescent="0.5">
      <c r="A45" s="47" t="s">
        <v>117</v>
      </c>
    </row>
    <row r="46" spans="1:2" x14ac:dyDescent="0.5">
      <c r="A46" s="47" t="s">
        <v>105</v>
      </c>
    </row>
    <row r="47" spans="1:2" x14ac:dyDescent="0.5">
      <c r="A47" s="47" t="s">
        <v>136</v>
      </c>
    </row>
    <row r="48" spans="1:2" x14ac:dyDescent="0.5">
      <c r="A48" s="47" t="s">
        <v>107</v>
      </c>
    </row>
    <row r="49" spans="1:2" x14ac:dyDescent="0.5">
      <c r="A49" s="47" t="s">
        <v>145</v>
      </c>
    </row>
    <row r="50" spans="1:2" x14ac:dyDescent="0.5">
      <c r="A50" s="47" t="s">
        <v>146</v>
      </c>
    </row>
    <row r="51" spans="1:2" x14ac:dyDescent="0.5">
      <c r="A51" s="47" t="s">
        <v>152</v>
      </c>
    </row>
    <row r="56" spans="1:2" x14ac:dyDescent="0.5">
      <c r="A56" s="45" t="s">
        <v>235</v>
      </c>
      <c r="B56" s="78">
        <f>SUM(B3:B53)</f>
        <v>213.19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B33" sqref="B33"/>
    </sheetView>
  </sheetViews>
  <sheetFormatPr defaultColWidth="11" defaultRowHeight="15.75" x14ac:dyDescent="0.5"/>
  <cols>
    <col min="1" max="1" width="14.1875" customWidth="1"/>
    <col min="4" max="5" width="10.8125" style="59"/>
  </cols>
  <sheetData>
    <row r="1" spans="1:5" x14ac:dyDescent="0.5">
      <c r="A1" s="74" t="s">
        <v>218</v>
      </c>
      <c r="B1" s="52"/>
      <c r="C1" s="52"/>
      <c r="D1" s="62"/>
      <c r="E1" s="62"/>
    </row>
    <row r="2" spans="1:5" x14ac:dyDescent="0.5">
      <c r="A2" s="52" t="s">
        <v>99</v>
      </c>
      <c r="B2" s="52">
        <v>1</v>
      </c>
      <c r="C2" s="52">
        <f>B2*35</f>
        <v>35</v>
      </c>
      <c r="D2" s="62" t="s">
        <v>216</v>
      </c>
      <c r="E2" s="62"/>
    </row>
    <row r="3" spans="1:5" x14ac:dyDescent="0.5">
      <c r="A3" s="52" t="s">
        <v>220</v>
      </c>
      <c r="B3" s="52">
        <v>1</v>
      </c>
      <c r="C3" s="52">
        <f>B3*35</f>
        <v>35</v>
      </c>
      <c r="D3" s="62" t="s">
        <v>230</v>
      </c>
      <c r="E3" s="62" t="s">
        <v>229</v>
      </c>
    </row>
    <row r="4" spans="1:5" x14ac:dyDescent="0.5">
      <c r="A4" s="52" t="s">
        <v>109</v>
      </c>
      <c r="B4" s="52">
        <v>1</v>
      </c>
      <c r="C4" s="52">
        <f t="shared" ref="C4:C9" si="0">B4*35</f>
        <v>35</v>
      </c>
      <c r="D4" s="73" t="s">
        <v>216</v>
      </c>
      <c r="E4" s="62"/>
    </row>
    <row r="5" spans="1:5" x14ac:dyDescent="0.5">
      <c r="A5" s="52" t="s">
        <v>110</v>
      </c>
      <c r="B5" s="52">
        <v>1</v>
      </c>
      <c r="C5" s="52">
        <f t="shared" si="0"/>
        <v>35</v>
      </c>
      <c r="D5" s="73" t="s">
        <v>216</v>
      </c>
      <c r="E5" s="62"/>
    </row>
    <row r="6" spans="1:5" x14ac:dyDescent="0.5">
      <c r="A6" s="52" t="s">
        <v>113</v>
      </c>
      <c r="B6" s="52">
        <v>1</v>
      </c>
      <c r="C6" s="52">
        <f t="shared" si="0"/>
        <v>35</v>
      </c>
      <c r="D6" s="73" t="s">
        <v>216</v>
      </c>
      <c r="E6" s="62"/>
    </row>
    <row r="7" spans="1:5" x14ac:dyDescent="0.5">
      <c r="A7" s="52" t="s">
        <v>116</v>
      </c>
      <c r="B7" s="52">
        <v>1</v>
      </c>
      <c r="C7" s="52">
        <f t="shared" si="0"/>
        <v>35</v>
      </c>
      <c r="D7" s="73" t="s">
        <v>216</v>
      </c>
      <c r="E7" s="62"/>
    </row>
    <row r="8" spans="1:5" x14ac:dyDescent="0.5">
      <c r="A8" s="52" t="s">
        <v>111</v>
      </c>
      <c r="B8" s="52">
        <v>1</v>
      </c>
      <c r="C8" s="52">
        <f t="shared" si="0"/>
        <v>35</v>
      </c>
      <c r="D8" s="73" t="s">
        <v>216</v>
      </c>
      <c r="E8" s="62"/>
    </row>
    <row r="9" spans="1:5" x14ac:dyDescent="0.5">
      <c r="A9" s="52" t="s">
        <v>102</v>
      </c>
      <c r="B9" s="52">
        <v>1</v>
      </c>
      <c r="C9" s="52">
        <f t="shared" si="0"/>
        <v>35</v>
      </c>
      <c r="D9" s="73" t="s">
        <v>216</v>
      </c>
      <c r="E9" s="62"/>
    </row>
    <row r="10" spans="1:5" x14ac:dyDescent="0.5">
      <c r="A10" s="52" t="s">
        <v>222</v>
      </c>
      <c r="B10" s="52">
        <v>1</v>
      </c>
      <c r="C10" s="52">
        <f t="shared" ref="C10:C28" si="1">B10*35</f>
        <v>35</v>
      </c>
      <c r="D10" s="62" t="s">
        <v>216</v>
      </c>
      <c r="E10" s="62" t="s">
        <v>224</v>
      </c>
    </row>
    <row r="11" spans="1:5" x14ac:dyDescent="0.5">
      <c r="A11" s="52" t="s">
        <v>112</v>
      </c>
      <c r="B11" s="52">
        <v>1</v>
      </c>
      <c r="C11" s="52">
        <f t="shared" si="1"/>
        <v>35</v>
      </c>
      <c r="D11" s="73" t="s">
        <v>216</v>
      </c>
      <c r="E11" s="62"/>
    </row>
    <row r="12" spans="1:5" x14ac:dyDescent="0.5">
      <c r="A12" s="52" t="s">
        <v>124</v>
      </c>
      <c r="B12" s="52">
        <v>1</v>
      </c>
      <c r="C12" s="52">
        <f t="shared" si="1"/>
        <v>35</v>
      </c>
      <c r="D12" s="62" t="s">
        <v>216</v>
      </c>
      <c r="E12" s="62"/>
    </row>
    <row r="13" spans="1:5" x14ac:dyDescent="0.5">
      <c r="A13" s="52" t="s">
        <v>127</v>
      </c>
      <c r="B13" s="52">
        <v>1</v>
      </c>
      <c r="C13" s="52">
        <f t="shared" si="1"/>
        <v>35</v>
      </c>
      <c r="D13" s="62" t="s">
        <v>216</v>
      </c>
      <c r="E13" s="62"/>
    </row>
    <row r="14" spans="1:5" x14ac:dyDescent="0.5">
      <c r="A14" s="52" t="s">
        <v>131</v>
      </c>
      <c r="B14" s="52">
        <v>1</v>
      </c>
      <c r="C14" s="52">
        <f t="shared" si="1"/>
        <v>35</v>
      </c>
      <c r="D14" s="62" t="s">
        <v>216</v>
      </c>
      <c r="E14" s="62"/>
    </row>
    <row r="15" spans="1:5" x14ac:dyDescent="0.5">
      <c r="A15" s="52" t="s">
        <v>119</v>
      </c>
      <c r="B15" s="52">
        <v>1</v>
      </c>
      <c r="C15" s="52">
        <f t="shared" si="1"/>
        <v>35</v>
      </c>
      <c r="D15" s="73" t="s">
        <v>216</v>
      </c>
      <c r="E15" s="62"/>
    </row>
    <row r="16" spans="1:5" x14ac:dyDescent="0.5">
      <c r="A16" s="52" t="s">
        <v>135</v>
      </c>
      <c r="B16" s="52">
        <v>1</v>
      </c>
      <c r="C16" s="52">
        <f t="shared" si="1"/>
        <v>35</v>
      </c>
      <c r="D16" s="73" t="s">
        <v>216</v>
      </c>
      <c r="E16" s="62" t="s">
        <v>225</v>
      </c>
    </row>
    <row r="17" spans="1:5" x14ac:dyDescent="0.5">
      <c r="A17" s="52" t="s">
        <v>126</v>
      </c>
      <c r="B17" s="52">
        <v>1</v>
      </c>
      <c r="C17" s="52">
        <f t="shared" si="1"/>
        <v>35</v>
      </c>
      <c r="D17" s="62" t="s">
        <v>216</v>
      </c>
      <c r="E17" s="62"/>
    </row>
    <row r="18" spans="1:5" x14ac:dyDescent="0.5">
      <c r="A18" s="52" t="s">
        <v>121</v>
      </c>
      <c r="B18" s="52">
        <v>1</v>
      </c>
      <c r="C18" s="52">
        <f t="shared" si="1"/>
        <v>35</v>
      </c>
      <c r="D18" s="73" t="s">
        <v>216</v>
      </c>
      <c r="E18" s="62"/>
    </row>
    <row r="19" spans="1:5" x14ac:dyDescent="0.5">
      <c r="A19" s="52" t="s">
        <v>130</v>
      </c>
      <c r="B19" s="52">
        <v>1</v>
      </c>
      <c r="C19" s="52">
        <f t="shared" si="1"/>
        <v>35</v>
      </c>
      <c r="D19" s="73" t="s">
        <v>216</v>
      </c>
      <c r="E19" s="62"/>
    </row>
    <row r="20" spans="1:5" x14ac:dyDescent="0.5">
      <c r="A20" s="52" t="s">
        <v>132</v>
      </c>
      <c r="B20" s="52">
        <v>1</v>
      </c>
      <c r="C20" s="52">
        <f t="shared" si="1"/>
        <v>35</v>
      </c>
      <c r="D20" s="73" t="s">
        <v>216</v>
      </c>
      <c r="E20" s="62" t="s">
        <v>227</v>
      </c>
    </row>
    <row r="21" spans="1:5" x14ac:dyDescent="0.5">
      <c r="A21" s="52" t="s">
        <v>142</v>
      </c>
      <c r="B21" s="52">
        <v>1</v>
      </c>
      <c r="C21" s="52">
        <f t="shared" si="1"/>
        <v>35</v>
      </c>
      <c r="D21" s="73" t="s">
        <v>216</v>
      </c>
      <c r="E21" s="62"/>
    </row>
    <row r="22" spans="1:5" x14ac:dyDescent="0.5">
      <c r="A22" s="52" t="s">
        <v>133</v>
      </c>
      <c r="B22" s="52">
        <v>1</v>
      </c>
      <c r="C22" s="52">
        <f t="shared" si="1"/>
        <v>35</v>
      </c>
      <c r="D22" s="73" t="s">
        <v>216</v>
      </c>
      <c r="E22" s="62"/>
    </row>
    <row r="23" spans="1:5" x14ac:dyDescent="0.5">
      <c r="A23" s="52" t="s">
        <v>123</v>
      </c>
      <c r="B23" s="52">
        <v>1</v>
      </c>
      <c r="C23" s="52">
        <f t="shared" si="1"/>
        <v>35</v>
      </c>
      <c r="D23" s="62" t="s">
        <v>216</v>
      </c>
      <c r="E23" s="62"/>
    </row>
    <row r="24" spans="1:5" x14ac:dyDescent="0.5">
      <c r="A24" s="52" t="s">
        <v>221</v>
      </c>
      <c r="B24" s="52">
        <v>1</v>
      </c>
      <c r="C24" s="52">
        <f t="shared" si="1"/>
        <v>35</v>
      </c>
      <c r="D24" s="62" t="s">
        <v>230</v>
      </c>
      <c r="E24" s="62" t="s">
        <v>223</v>
      </c>
    </row>
    <row r="25" spans="1:5" x14ac:dyDescent="0.5">
      <c r="A25" s="52" t="s">
        <v>134</v>
      </c>
      <c r="B25" s="52">
        <v>1</v>
      </c>
      <c r="C25" s="52">
        <f t="shared" si="1"/>
        <v>35</v>
      </c>
      <c r="D25" s="62" t="s">
        <v>216</v>
      </c>
      <c r="E25" s="62"/>
    </row>
    <row r="26" spans="1:5" x14ac:dyDescent="0.5">
      <c r="A26" s="52" t="s">
        <v>117</v>
      </c>
      <c r="B26" s="52">
        <v>1</v>
      </c>
      <c r="C26" s="52">
        <f t="shared" si="1"/>
        <v>35</v>
      </c>
      <c r="D26" s="62" t="s">
        <v>216</v>
      </c>
      <c r="E26" s="62"/>
    </row>
    <row r="27" spans="1:5" x14ac:dyDescent="0.5">
      <c r="A27" s="52" t="s">
        <v>136</v>
      </c>
      <c r="B27" s="52">
        <v>0</v>
      </c>
      <c r="C27" s="52">
        <f t="shared" si="1"/>
        <v>0</v>
      </c>
      <c r="D27" s="62" t="s">
        <v>216</v>
      </c>
      <c r="E27" s="62"/>
    </row>
    <row r="28" spans="1:5" x14ac:dyDescent="0.5">
      <c r="A28" s="52" t="s">
        <v>107</v>
      </c>
      <c r="B28" s="52">
        <v>1</v>
      </c>
      <c r="C28" s="52">
        <f t="shared" si="1"/>
        <v>35</v>
      </c>
      <c r="D28" s="62" t="s">
        <v>216</v>
      </c>
      <c r="E28" s="75" t="s">
        <v>226</v>
      </c>
    </row>
    <row r="29" spans="1:5" x14ac:dyDescent="0.5">
      <c r="A29" s="52"/>
      <c r="B29" s="52"/>
      <c r="C29" s="52"/>
      <c r="D29" s="62"/>
      <c r="E29" s="62"/>
    </row>
    <row r="30" spans="1:5" x14ac:dyDescent="0.5">
      <c r="A30" s="51" t="s">
        <v>217</v>
      </c>
      <c r="B30" s="54">
        <f>SUM(B2:B29)</f>
        <v>26</v>
      </c>
      <c r="C30" s="54">
        <f>SUM(C2:C29)</f>
        <v>910</v>
      </c>
      <c r="D30" s="72">
        <f>SUM(D2:D29)</f>
        <v>0</v>
      </c>
      <c r="E30" s="62"/>
    </row>
    <row r="31" spans="1:5" x14ac:dyDescent="0.5">
      <c r="A31" s="53"/>
      <c r="B31" s="53"/>
      <c r="C31" s="53"/>
      <c r="D31" s="62"/>
      <c r="E31" s="62"/>
    </row>
    <row r="32" spans="1:5" x14ac:dyDescent="0.5">
      <c r="A32" s="52" t="s">
        <v>163</v>
      </c>
      <c r="B32" s="54">
        <f>C30</f>
        <v>910</v>
      </c>
      <c r="C32" s="53"/>
      <c r="D32" s="62"/>
      <c r="E32" s="62"/>
    </row>
    <row r="33" spans="1:5" x14ac:dyDescent="0.5">
      <c r="A33" s="52" t="s">
        <v>160</v>
      </c>
      <c r="B33" s="53">
        <f>35+5+35+75</f>
        <v>150</v>
      </c>
      <c r="C33" s="53"/>
      <c r="D33" s="62"/>
      <c r="E33" s="62"/>
    </row>
    <row r="34" spans="1:5" x14ac:dyDescent="0.5">
      <c r="A34" s="52" t="s">
        <v>219</v>
      </c>
      <c r="B34">
        <f>75+45+12</f>
        <v>132</v>
      </c>
      <c r="C34" s="53"/>
      <c r="D34" s="62"/>
      <c r="E34" s="62"/>
    </row>
    <row r="35" spans="1:5" x14ac:dyDescent="0.5">
      <c r="A35" s="52" t="s">
        <v>164</v>
      </c>
      <c r="B35" s="53">
        <v>-288</v>
      </c>
      <c r="C35" s="53"/>
      <c r="D35" s="62"/>
      <c r="E35" s="62"/>
    </row>
    <row r="36" spans="1:5" x14ac:dyDescent="0.5">
      <c r="A36" s="52" t="s">
        <v>155</v>
      </c>
      <c r="B36" s="76">
        <v>-68</v>
      </c>
      <c r="C36" s="53"/>
      <c r="D36" s="62"/>
      <c r="E36" s="62"/>
    </row>
    <row r="37" spans="1:5" x14ac:dyDescent="0.5">
      <c r="A37" s="77" t="s">
        <v>231</v>
      </c>
      <c r="B37" s="53">
        <v>-63.44</v>
      </c>
      <c r="C37" s="53"/>
      <c r="D37" s="62"/>
      <c r="E37" s="62"/>
    </row>
    <row r="38" spans="1:5" x14ac:dyDescent="0.5">
      <c r="A38" s="52"/>
      <c r="B38" s="76"/>
      <c r="C38" s="53"/>
      <c r="D38" s="62"/>
      <c r="E38" s="62"/>
    </row>
    <row r="39" spans="1:5" x14ac:dyDescent="0.5">
      <c r="A39" s="74" t="s">
        <v>156</v>
      </c>
      <c r="B39" s="55">
        <f>SUM(B32:B37)</f>
        <v>772.56</v>
      </c>
      <c r="C39" s="53"/>
      <c r="D39" s="62"/>
      <c r="E39" s="62"/>
    </row>
  </sheetData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="114" zoomScaleNormal="114" workbookViewId="0">
      <selection activeCell="A2" sqref="A2"/>
    </sheetView>
  </sheetViews>
  <sheetFormatPr defaultColWidth="11" defaultRowHeight="15.75" x14ac:dyDescent="0.5"/>
  <cols>
    <col min="1" max="1" width="14.8125" customWidth="1"/>
    <col min="2" max="2" width="10.8125" style="59"/>
  </cols>
  <sheetData>
    <row r="1" spans="1:6" x14ac:dyDescent="0.5">
      <c r="A1" s="45" t="s">
        <v>277</v>
      </c>
    </row>
    <row r="2" spans="1:6" x14ac:dyDescent="0.5">
      <c r="C2" s="59" t="s">
        <v>92</v>
      </c>
      <c r="E2" t="s">
        <v>243</v>
      </c>
      <c r="F2" t="s">
        <v>265</v>
      </c>
    </row>
    <row r="3" spans="1:6" x14ac:dyDescent="0.5">
      <c r="A3" s="61" t="s">
        <v>104</v>
      </c>
      <c r="B3" s="62">
        <v>1</v>
      </c>
      <c r="C3" s="53">
        <v>25</v>
      </c>
    </row>
    <row r="4" spans="1:6" x14ac:dyDescent="0.5">
      <c r="A4" s="61" t="s">
        <v>110</v>
      </c>
      <c r="B4" s="62">
        <v>1</v>
      </c>
      <c r="C4" s="53">
        <v>25</v>
      </c>
      <c r="E4" t="s">
        <v>250</v>
      </c>
      <c r="F4" t="s">
        <v>270</v>
      </c>
    </row>
    <row r="5" spans="1:6" x14ac:dyDescent="0.5">
      <c r="A5" s="61" t="s">
        <v>113</v>
      </c>
      <c r="B5" s="62">
        <v>1</v>
      </c>
      <c r="C5" s="53">
        <v>25</v>
      </c>
      <c r="E5" t="s">
        <v>246</v>
      </c>
      <c r="F5" t="s">
        <v>263</v>
      </c>
    </row>
    <row r="6" spans="1:6" x14ac:dyDescent="0.5">
      <c r="A6" s="61" t="s">
        <v>116</v>
      </c>
      <c r="B6" s="62">
        <v>1</v>
      </c>
      <c r="C6" s="53">
        <v>25</v>
      </c>
      <c r="E6" t="s">
        <v>248</v>
      </c>
      <c r="F6" t="s">
        <v>256</v>
      </c>
    </row>
    <row r="7" spans="1:6" x14ac:dyDescent="0.5">
      <c r="A7" s="61" t="s">
        <v>102</v>
      </c>
      <c r="B7" s="62">
        <v>1</v>
      </c>
      <c r="C7" s="53">
        <v>25</v>
      </c>
      <c r="E7" t="s">
        <v>269</v>
      </c>
      <c r="F7" t="s">
        <v>253</v>
      </c>
    </row>
    <row r="8" spans="1:6" x14ac:dyDescent="0.5">
      <c r="A8" s="61" t="s">
        <v>124</v>
      </c>
      <c r="B8" s="62">
        <v>1</v>
      </c>
      <c r="C8" s="53">
        <v>25</v>
      </c>
      <c r="E8" t="s">
        <v>251</v>
      </c>
      <c r="F8" t="s">
        <v>253</v>
      </c>
    </row>
    <row r="9" spans="1:6" x14ac:dyDescent="0.5">
      <c r="A9" s="61" t="s">
        <v>127</v>
      </c>
      <c r="B9" s="62">
        <v>1</v>
      </c>
      <c r="C9" s="53">
        <v>25</v>
      </c>
      <c r="E9" t="s">
        <v>252</v>
      </c>
      <c r="F9" t="s">
        <v>257</v>
      </c>
    </row>
    <row r="10" spans="1:6" x14ac:dyDescent="0.5">
      <c r="A10" s="61" t="s">
        <v>125</v>
      </c>
      <c r="B10" s="62">
        <v>1</v>
      </c>
      <c r="C10" s="53">
        <v>25</v>
      </c>
      <c r="E10" t="s">
        <v>249</v>
      </c>
      <c r="F10" t="s">
        <v>268</v>
      </c>
    </row>
    <row r="11" spans="1:6" x14ac:dyDescent="0.5">
      <c r="A11" s="61" t="s">
        <v>131</v>
      </c>
      <c r="B11" s="62">
        <v>1</v>
      </c>
      <c r="C11" s="53">
        <v>25</v>
      </c>
      <c r="E11" t="s">
        <v>245</v>
      </c>
      <c r="F11" t="s">
        <v>260</v>
      </c>
    </row>
    <row r="12" spans="1:6" x14ac:dyDescent="0.5">
      <c r="A12" s="61" t="s">
        <v>126</v>
      </c>
      <c r="B12" s="62">
        <v>1</v>
      </c>
      <c r="C12" s="53">
        <v>25</v>
      </c>
      <c r="D12" t="s">
        <v>230</v>
      </c>
      <c r="E12" t="s">
        <v>244</v>
      </c>
      <c r="F12" t="s">
        <v>264</v>
      </c>
    </row>
    <row r="13" spans="1:6" x14ac:dyDescent="0.5">
      <c r="A13" s="61" t="s">
        <v>128</v>
      </c>
      <c r="B13" s="62">
        <v>1</v>
      </c>
      <c r="C13" s="53">
        <v>25</v>
      </c>
      <c r="E13" t="s">
        <v>271</v>
      </c>
      <c r="F13" t="s">
        <v>267</v>
      </c>
    </row>
    <row r="14" spans="1:6" x14ac:dyDescent="0.5">
      <c r="A14" s="61" t="s">
        <v>129</v>
      </c>
      <c r="B14" s="62">
        <v>1</v>
      </c>
      <c r="C14" s="53">
        <v>25</v>
      </c>
      <c r="D14" t="s">
        <v>230</v>
      </c>
      <c r="E14" t="s">
        <v>255</v>
      </c>
      <c r="F14" t="s">
        <v>258</v>
      </c>
    </row>
    <row r="15" spans="1:6" x14ac:dyDescent="0.5">
      <c r="A15" s="61" t="s">
        <v>121</v>
      </c>
      <c r="B15" s="62">
        <v>1</v>
      </c>
      <c r="C15" s="53">
        <v>25</v>
      </c>
      <c r="E15" t="s">
        <v>254</v>
      </c>
      <c r="F15" t="s">
        <v>262</v>
      </c>
    </row>
    <row r="16" spans="1:6" x14ac:dyDescent="0.5">
      <c r="A16" s="61" t="s">
        <v>132</v>
      </c>
      <c r="B16" s="62">
        <v>1</v>
      </c>
      <c r="C16" s="53">
        <v>25</v>
      </c>
      <c r="E16" t="s">
        <v>247</v>
      </c>
      <c r="F16" t="s">
        <v>266</v>
      </c>
    </row>
    <row r="17" spans="1:6" x14ac:dyDescent="0.5">
      <c r="A17" s="61" t="s">
        <v>142</v>
      </c>
      <c r="B17" s="73">
        <v>1</v>
      </c>
      <c r="C17" s="84">
        <v>25</v>
      </c>
      <c r="E17" t="s">
        <v>261</v>
      </c>
      <c r="F17" t="s">
        <v>259</v>
      </c>
    </row>
    <row r="18" spans="1:6" x14ac:dyDescent="0.5">
      <c r="A18" s="61" t="s">
        <v>123</v>
      </c>
      <c r="B18" s="62">
        <v>1</v>
      </c>
      <c r="C18" s="53">
        <v>25</v>
      </c>
      <c r="E18" t="s">
        <v>242</v>
      </c>
    </row>
    <row r="19" spans="1:6" x14ac:dyDescent="0.5">
      <c r="A19" s="61" t="s">
        <v>117</v>
      </c>
      <c r="B19" s="62">
        <v>1</v>
      </c>
      <c r="C19" s="53">
        <v>25</v>
      </c>
    </row>
    <row r="20" spans="1:6" x14ac:dyDescent="0.5">
      <c r="A20" s="61" t="s">
        <v>136</v>
      </c>
      <c r="B20" s="62">
        <v>1</v>
      </c>
      <c r="C20" s="53">
        <v>25</v>
      </c>
    </row>
    <row r="21" spans="1:6" x14ac:dyDescent="0.5">
      <c r="A21" s="61" t="s">
        <v>107</v>
      </c>
      <c r="B21" s="62">
        <v>1</v>
      </c>
      <c r="C21" s="53">
        <v>25</v>
      </c>
    </row>
    <row r="22" spans="1:6" x14ac:dyDescent="0.5">
      <c r="A22" s="61" t="s">
        <v>272</v>
      </c>
      <c r="B22" s="62">
        <v>1</v>
      </c>
      <c r="C22" s="53">
        <v>25</v>
      </c>
      <c r="D22" t="s">
        <v>230</v>
      </c>
    </row>
    <row r="23" spans="1:6" x14ac:dyDescent="0.5">
      <c r="A23" s="83" t="s">
        <v>237</v>
      </c>
      <c r="B23" s="59">
        <v>1</v>
      </c>
      <c r="C23" s="53">
        <v>25</v>
      </c>
      <c r="D23" t="s">
        <v>230</v>
      </c>
    </row>
    <row r="24" spans="1:6" x14ac:dyDescent="0.5">
      <c r="A24" s="61" t="s">
        <v>152</v>
      </c>
      <c r="B24" s="62">
        <v>1</v>
      </c>
      <c r="C24" s="53">
        <v>25</v>
      </c>
    </row>
    <row r="25" spans="1:6" x14ac:dyDescent="0.5">
      <c r="A25" s="61"/>
      <c r="B25" s="62"/>
      <c r="C25" s="53"/>
    </row>
    <row r="26" spans="1:6" x14ac:dyDescent="0.5">
      <c r="A26" s="53" t="s">
        <v>156</v>
      </c>
      <c r="B26" s="62">
        <f>SUM(B3:B24)</f>
        <v>22</v>
      </c>
      <c r="C26" s="62">
        <f>SUM(C3:C24)</f>
        <v>550</v>
      </c>
    </row>
    <row r="27" spans="1:6" x14ac:dyDescent="0.5">
      <c r="A27" s="53"/>
      <c r="B27" s="62"/>
      <c r="C27" s="53"/>
    </row>
    <row r="28" spans="1:6" x14ac:dyDescent="0.5">
      <c r="A28" s="53" t="s">
        <v>9</v>
      </c>
      <c r="B28" s="62"/>
    </row>
    <row r="29" spans="1:6" x14ac:dyDescent="0.5">
      <c r="A29" s="53" t="s">
        <v>273</v>
      </c>
      <c r="B29" s="62"/>
      <c r="C29" s="53">
        <v>2.2799999999999998</v>
      </c>
    </row>
    <row r="30" spans="1:6" x14ac:dyDescent="0.5">
      <c r="A30" s="53" t="s">
        <v>274</v>
      </c>
      <c r="B30" s="62"/>
      <c r="C30" s="53">
        <v>17.52</v>
      </c>
    </row>
    <row r="31" spans="1:6" x14ac:dyDescent="0.5">
      <c r="A31" s="53" t="s">
        <v>275</v>
      </c>
      <c r="B31" s="62"/>
      <c r="C31" s="53">
        <v>503.04</v>
      </c>
    </row>
    <row r="33" spans="1:3" x14ac:dyDescent="0.5">
      <c r="A33" s="53" t="s">
        <v>276</v>
      </c>
      <c r="B33" s="62"/>
      <c r="C33" s="53">
        <f>C26-C29-C30-C31</f>
        <v>27.160000000000025</v>
      </c>
    </row>
  </sheetData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opLeftCell="A12" workbookViewId="0"/>
  </sheetViews>
  <sheetFormatPr defaultColWidth="11" defaultRowHeight="15.75" x14ac:dyDescent="0.5"/>
  <cols>
    <col min="1" max="1" width="13.6875" customWidth="1"/>
  </cols>
  <sheetData>
    <row r="1" spans="1:10" x14ac:dyDescent="0.5">
      <c r="A1" s="56" t="s">
        <v>166</v>
      </c>
      <c r="B1" s="56" t="s">
        <v>89</v>
      </c>
      <c r="C1" s="56" t="s">
        <v>90</v>
      </c>
      <c r="D1" s="56" t="s">
        <v>91</v>
      </c>
      <c r="E1" s="56" t="s">
        <v>92</v>
      </c>
      <c r="F1" s="56" t="s">
        <v>93</v>
      </c>
      <c r="G1" s="56" t="s">
        <v>94</v>
      </c>
      <c r="H1" s="56" t="s">
        <v>95</v>
      </c>
      <c r="I1" s="56" t="s">
        <v>96</v>
      </c>
      <c r="J1" s="56" t="s">
        <v>97</v>
      </c>
    </row>
    <row r="2" spans="1:10" x14ac:dyDescent="0.5">
      <c r="A2" s="57" t="s">
        <v>113</v>
      </c>
      <c r="B2" s="57">
        <v>0</v>
      </c>
      <c r="C2" s="57">
        <v>0</v>
      </c>
      <c r="D2" s="57">
        <v>0</v>
      </c>
      <c r="E2" s="56"/>
      <c r="F2" s="56"/>
      <c r="G2" s="56"/>
      <c r="H2" s="45" t="s">
        <v>153</v>
      </c>
      <c r="J2" s="56"/>
    </row>
    <row r="3" spans="1:10" x14ac:dyDescent="0.5">
      <c r="A3" t="s">
        <v>108</v>
      </c>
      <c r="B3">
        <v>21</v>
      </c>
      <c r="C3" s="42">
        <v>20</v>
      </c>
      <c r="D3">
        <v>59</v>
      </c>
      <c r="E3">
        <f>B3+C3+D3</f>
        <v>100</v>
      </c>
      <c r="F3" s="57"/>
      <c r="G3" s="46"/>
      <c r="H3" s="45" t="s">
        <v>99</v>
      </c>
    </row>
    <row r="4" spans="1:10" x14ac:dyDescent="0.5">
      <c r="A4" t="s">
        <v>109</v>
      </c>
      <c r="B4">
        <v>21</v>
      </c>
      <c r="C4" s="42">
        <v>20</v>
      </c>
      <c r="D4">
        <v>59</v>
      </c>
      <c r="E4">
        <f t="shared" ref="E4:E49" si="0">B4+C4+D4</f>
        <v>100</v>
      </c>
      <c r="G4" s="46"/>
      <c r="H4" s="45" t="s">
        <v>101</v>
      </c>
    </row>
    <row r="5" spans="1:10" x14ac:dyDescent="0.5">
      <c r="A5" t="s">
        <v>110</v>
      </c>
      <c r="B5">
        <v>21</v>
      </c>
      <c r="C5" s="42">
        <v>20</v>
      </c>
      <c r="D5">
        <v>59</v>
      </c>
      <c r="E5">
        <f t="shared" si="0"/>
        <v>100</v>
      </c>
      <c r="H5" s="45" t="s">
        <v>103</v>
      </c>
    </row>
    <row r="6" spans="1:10" x14ac:dyDescent="0.5">
      <c r="A6" t="s">
        <v>116</v>
      </c>
      <c r="B6">
        <v>21</v>
      </c>
      <c r="C6" s="42">
        <v>20</v>
      </c>
      <c r="D6">
        <v>59</v>
      </c>
      <c r="E6">
        <f t="shared" si="0"/>
        <v>100</v>
      </c>
      <c r="H6" s="45" t="s">
        <v>104</v>
      </c>
      <c r="I6" t="s">
        <v>165</v>
      </c>
    </row>
    <row r="7" spans="1:10" x14ac:dyDescent="0.5">
      <c r="A7" t="s">
        <v>111</v>
      </c>
      <c r="B7">
        <v>21</v>
      </c>
      <c r="C7" s="42">
        <v>20</v>
      </c>
      <c r="D7">
        <v>59</v>
      </c>
      <c r="E7">
        <f t="shared" si="0"/>
        <v>100</v>
      </c>
      <c r="H7" s="45" t="s">
        <v>106</v>
      </c>
    </row>
    <row r="8" spans="1:10" x14ac:dyDescent="0.5">
      <c r="A8" t="s">
        <v>102</v>
      </c>
      <c r="B8">
        <v>21</v>
      </c>
      <c r="C8" s="42">
        <v>20</v>
      </c>
      <c r="D8">
        <v>59</v>
      </c>
      <c r="E8">
        <f t="shared" si="0"/>
        <v>100</v>
      </c>
      <c r="F8" s="46"/>
      <c r="H8" s="45" t="s">
        <v>108</v>
      </c>
    </row>
    <row r="9" spans="1:10" x14ac:dyDescent="0.5">
      <c r="A9" t="s">
        <v>112</v>
      </c>
      <c r="B9">
        <v>21</v>
      </c>
      <c r="C9" s="42">
        <v>20</v>
      </c>
      <c r="D9">
        <v>0</v>
      </c>
      <c r="E9">
        <f t="shared" si="0"/>
        <v>41</v>
      </c>
      <c r="G9" s="46"/>
      <c r="H9" s="45" t="s">
        <v>154</v>
      </c>
    </row>
    <row r="10" spans="1:10" x14ac:dyDescent="0.5">
      <c r="A10" t="s">
        <v>115</v>
      </c>
      <c r="B10">
        <v>21</v>
      </c>
      <c r="C10" s="42">
        <v>20</v>
      </c>
      <c r="D10">
        <v>59</v>
      </c>
      <c r="E10">
        <f t="shared" si="0"/>
        <v>100</v>
      </c>
      <c r="H10" s="45" t="s">
        <v>109</v>
      </c>
    </row>
    <row r="11" spans="1:10" x14ac:dyDescent="0.5">
      <c r="A11" t="s">
        <v>131</v>
      </c>
      <c r="B11">
        <v>21</v>
      </c>
      <c r="C11" s="42">
        <v>20</v>
      </c>
      <c r="D11">
        <v>59</v>
      </c>
      <c r="E11">
        <f t="shared" si="0"/>
        <v>100</v>
      </c>
      <c r="H11" s="45" t="s">
        <v>110</v>
      </c>
    </row>
    <row r="12" spans="1:10" x14ac:dyDescent="0.5">
      <c r="A12" t="s">
        <v>119</v>
      </c>
      <c r="B12">
        <v>21</v>
      </c>
      <c r="C12" s="42">
        <v>20</v>
      </c>
      <c r="D12">
        <v>59</v>
      </c>
      <c r="E12">
        <f t="shared" si="0"/>
        <v>100</v>
      </c>
      <c r="H12" s="45" t="s">
        <v>168</v>
      </c>
    </row>
    <row r="13" spans="1:10" x14ac:dyDescent="0.5">
      <c r="A13" t="s">
        <v>126</v>
      </c>
      <c r="B13">
        <v>21</v>
      </c>
      <c r="C13" s="42">
        <v>20</v>
      </c>
      <c r="D13">
        <v>59</v>
      </c>
      <c r="E13">
        <f t="shared" si="0"/>
        <v>100</v>
      </c>
      <c r="H13" s="45" t="s">
        <v>169</v>
      </c>
    </row>
    <row r="14" spans="1:10" x14ac:dyDescent="0.5">
      <c r="A14" t="s">
        <v>128</v>
      </c>
      <c r="B14">
        <v>21</v>
      </c>
      <c r="C14" s="42">
        <v>20</v>
      </c>
      <c r="D14">
        <v>59</v>
      </c>
      <c r="E14">
        <f t="shared" si="0"/>
        <v>100</v>
      </c>
      <c r="F14" s="46"/>
      <c r="H14" s="45" t="s">
        <v>113</v>
      </c>
      <c r="I14" t="s">
        <v>114</v>
      </c>
    </row>
    <row r="15" spans="1:10" x14ac:dyDescent="0.5">
      <c r="A15" t="s">
        <v>121</v>
      </c>
      <c r="B15">
        <v>21</v>
      </c>
      <c r="C15" s="42">
        <v>20</v>
      </c>
      <c r="D15">
        <v>59</v>
      </c>
      <c r="E15">
        <f t="shared" si="0"/>
        <v>100</v>
      </c>
      <c r="H15" s="45" t="s">
        <v>116</v>
      </c>
    </row>
    <row r="16" spans="1:10" x14ac:dyDescent="0.5">
      <c r="A16" t="s">
        <v>132</v>
      </c>
      <c r="B16">
        <v>21</v>
      </c>
      <c r="C16" s="42">
        <v>20</v>
      </c>
      <c r="D16">
        <v>59</v>
      </c>
      <c r="E16">
        <f t="shared" si="0"/>
        <v>100</v>
      </c>
      <c r="H16" s="45" t="s">
        <v>118</v>
      </c>
    </row>
    <row r="17" spans="1:9" x14ac:dyDescent="0.5">
      <c r="A17" t="s">
        <v>133</v>
      </c>
      <c r="B17">
        <v>21</v>
      </c>
      <c r="C17" s="42">
        <v>20</v>
      </c>
      <c r="D17">
        <v>59</v>
      </c>
      <c r="E17">
        <f t="shared" si="0"/>
        <v>100</v>
      </c>
      <c r="F17" s="46"/>
      <c r="H17" s="45" t="s">
        <v>120</v>
      </c>
    </row>
    <row r="18" spans="1:9" x14ac:dyDescent="0.5">
      <c r="A18" t="s">
        <v>123</v>
      </c>
      <c r="B18">
        <v>21</v>
      </c>
      <c r="C18" s="42">
        <v>20</v>
      </c>
      <c r="D18">
        <v>59</v>
      </c>
      <c r="E18">
        <f t="shared" si="0"/>
        <v>100</v>
      </c>
      <c r="H18" s="45" t="s">
        <v>111</v>
      </c>
    </row>
    <row r="19" spans="1:9" x14ac:dyDescent="0.5">
      <c r="A19" t="s">
        <v>134</v>
      </c>
      <c r="B19">
        <v>21</v>
      </c>
      <c r="C19" s="42">
        <v>20</v>
      </c>
      <c r="D19">
        <v>59</v>
      </c>
      <c r="E19">
        <f t="shared" si="0"/>
        <v>100</v>
      </c>
      <c r="H19" s="45" t="s">
        <v>102</v>
      </c>
    </row>
    <row r="20" spans="1:9" x14ac:dyDescent="0.5">
      <c r="A20" t="s">
        <v>117</v>
      </c>
      <c r="B20">
        <v>21</v>
      </c>
      <c r="C20" s="42">
        <v>20</v>
      </c>
      <c r="D20">
        <v>0</v>
      </c>
      <c r="E20">
        <f t="shared" si="0"/>
        <v>41</v>
      </c>
      <c r="H20" s="45" t="s">
        <v>112</v>
      </c>
      <c r="I20" t="s">
        <v>165</v>
      </c>
    </row>
    <row r="21" spans="1:9" x14ac:dyDescent="0.5">
      <c r="A21" t="s">
        <v>136</v>
      </c>
      <c r="B21">
        <v>21</v>
      </c>
      <c r="C21" s="42">
        <v>20</v>
      </c>
      <c r="D21">
        <v>0</v>
      </c>
      <c r="E21">
        <f t="shared" si="0"/>
        <v>41</v>
      </c>
      <c r="H21" s="45" t="s">
        <v>124</v>
      </c>
      <c r="I21" t="s">
        <v>165</v>
      </c>
    </row>
    <row r="22" spans="1:9" x14ac:dyDescent="0.5">
      <c r="A22" t="s">
        <v>107</v>
      </c>
      <c r="B22">
        <v>21</v>
      </c>
      <c r="C22" s="42">
        <v>20</v>
      </c>
      <c r="D22">
        <v>59</v>
      </c>
      <c r="E22">
        <f t="shared" si="0"/>
        <v>100</v>
      </c>
      <c r="H22" s="45" t="s">
        <v>115</v>
      </c>
    </row>
    <row r="23" spans="1:9" x14ac:dyDescent="0.5">
      <c r="A23" t="s">
        <v>146</v>
      </c>
      <c r="B23">
        <v>21</v>
      </c>
      <c r="C23" s="42">
        <v>20</v>
      </c>
      <c r="D23">
        <v>59</v>
      </c>
      <c r="E23">
        <f t="shared" si="0"/>
        <v>100</v>
      </c>
      <c r="H23" s="45" t="s">
        <v>127</v>
      </c>
    </row>
    <row r="24" spans="1:9" x14ac:dyDescent="0.5">
      <c r="A24" t="s">
        <v>152</v>
      </c>
      <c r="B24">
        <v>21</v>
      </c>
      <c r="C24" s="42">
        <v>20</v>
      </c>
      <c r="D24">
        <v>0</v>
      </c>
      <c r="E24">
        <f t="shared" si="0"/>
        <v>41</v>
      </c>
      <c r="F24" s="58">
        <v>43209</v>
      </c>
      <c r="H24" s="45" t="s">
        <v>125</v>
      </c>
    </row>
    <row r="25" spans="1:9" x14ac:dyDescent="0.5">
      <c r="A25" t="s">
        <v>103</v>
      </c>
      <c r="B25">
        <v>21</v>
      </c>
      <c r="C25" s="42">
        <v>20</v>
      </c>
      <c r="D25">
        <v>59</v>
      </c>
      <c r="E25">
        <f t="shared" si="0"/>
        <v>100</v>
      </c>
      <c r="H25" s="45" t="s">
        <v>131</v>
      </c>
    </row>
    <row r="26" spans="1:9" x14ac:dyDescent="0.5">
      <c r="A26" t="s">
        <v>104</v>
      </c>
      <c r="B26">
        <v>21</v>
      </c>
      <c r="C26">
        <v>20</v>
      </c>
      <c r="D26">
        <v>0</v>
      </c>
      <c r="E26">
        <f t="shared" si="0"/>
        <v>41</v>
      </c>
      <c r="H26" s="45" t="s">
        <v>119</v>
      </c>
    </row>
    <row r="27" spans="1:9" x14ac:dyDescent="0.5">
      <c r="A27" t="s">
        <v>106</v>
      </c>
      <c r="B27">
        <v>21</v>
      </c>
      <c r="C27" s="42">
        <v>20</v>
      </c>
      <c r="D27">
        <v>59</v>
      </c>
      <c r="E27">
        <f t="shared" si="0"/>
        <v>100</v>
      </c>
      <c r="H27" s="45" t="s">
        <v>135</v>
      </c>
    </row>
    <row r="28" spans="1:9" x14ac:dyDescent="0.5">
      <c r="A28" t="s">
        <v>118</v>
      </c>
      <c r="B28">
        <v>21</v>
      </c>
      <c r="C28" s="42">
        <v>20</v>
      </c>
      <c r="D28">
        <v>59</v>
      </c>
      <c r="E28">
        <f t="shared" si="0"/>
        <v>100</v>
      </c>
      <c r="H28" s="45" t="s">
        <v>137</v>
      </c>
      <c r="I28" t="s">
        <v>138</v>
      </c>
    </row>
    <row r="29" spans="1:9" x14ac:dyDescent="0.5">
      <c r="A29" t="s">
        <v>120</v>
      </c>
      <c r="B29">
        <v>21</v>
      </c>
      <c r="C29" s="42">
        <v>20</v>
      </c>
      <c r="D29">
        <v>59</v>
      </c>
      <c r="E29">
        <f t="shared" si="0"/>
        <v>100</v>
      </c>
      <c r="H29" s="45" t="s">
        <v>126</v>
      </c>
    </row>
    <row r="30" spans="1:9" x14ac:dyDescent="0.5">
      <c r="A30" t="s">
        <v>125</v>
      </c>
      <c r="B30">
        <v>21</v>
      </c>
      <c r="C30" s="42">
        <v>20</v>
      </c>
      <c r="D30">
        <v>59</v>
      </c>
      <c r="E30">
        <f t="shared" si="0"/>
        <v>100</v>
      </c>
      <c r="F30" s="46"/>
      <c r="H30" s="45" t="s">
        <v>128</v>
      </c>
    </row>
    <row r="31" spans="1:9" x14ac:dyDescent="0.5">
      <c r="A31" t="s">
        <v>142</v>
      </c>
      <c r="B31">
        <v>21</v>
      </c>
      <c r="C31" s="42">
        <v>20</v>
      </c>
      <c r="D31">
        <v>59</v>
      </c>
      <c r="E31">
        <f t="shared" si="0"/>
        <v>100</v>
      </c>
      <c r="H31" s="45" t="s">
        <v>139</v>
      </c>
    </row>
    <row r="32" spans="1:9" x14ac:dyDescent="0.5">
      <c r="A32" t="s">
        <v>145</v>
      </c>
      <c r="B32">
        <v>21</v>
      </c>
      <c r="C32" s="42">
        <v>20</v>
      </c>
      <c r="D32">
        <v>59</v>
      </c>
      <c r="E32">
        <f t="shared" si="0"/>
        <v>100</v>
      </c>
      <c r="F32" s="58">
        <v>43238</v>
      </c>
      <c r="H32" s="45" t="s">
        <v>129</v>
      </c>
    </row>
    <row r="33" spans="1:9" x14ac:dyDescent="0.5">
      <c r="A33" t="s">
        <v>153</v>
      </c>
      <c r="B33">
        <v>21</v>
      </c>
      <c r="C33" s="42">
        <v>20</v>
      </c>
      <c r="D33">
        <v>59</v>
      </c>
      <c r="E33">
        <f t="shared" si="0"/>
        <v>100</v>
      </c>
      <c r="H33" s="45" t="s">
        <v>121</v>
      </c>
    </row>
    <row r="34" spans="1:9" x14ac:dyDescent="0.5">
      <c r="A34" t="s">
        <v>99</v>
      </c>
      <c r="B34">
        <v>21</v>
      </c>
      <c r="C34" s="42">
        <v>20</v>
      </c>
      <c r="D34">
        <v>59</v>
      </c>
      <c r="E34">
        <f t="shared" si="0"/>
        <v>100</v>
      </c>
      <c r="F34" s="46"/>
      <c r="H34" s="45" t="s">
        <v>140</v>
      </c>
    </row>
    <row r="35" spans="1:9" x14ac:dyDescent="0.5">
      <c r="A35" t="s">
        <v>127</v>
      </c>
      <c r="B35">
        <v>21</v>
      </c>
      <c r="C35" s="42">
        <v>20</v>
      </c>
      <c r="D35">
        <v>59</v>
      </c>
      <c r="E35">
        <f t="shared" si="0"/>
        <v>100</v>
      </c>
      <c r="H35" s="45" t="s">
        <v>141</v>
      </c>
    </row>
    <row r="36" spans="1:9" x14ac:dyDescent="0.5">
      <c r="A36" t="s">
        <v>139</v>
      </c>
      <c r="B36">
        <v>21</v>
      </c>
      <c r="C36" s="42">
        <v>20</v>
      </c>
      <c r="D36">
        <v>59</v>
      </c>
      <c r="E36">
        <f t="shared" si="0"/>
        <v>100</v>
      </c>
      <c r="F36" s="58">
        <v>43253</v>
      </c>
      <c r="H36" s="45" t="s">
        <v>130</v>
      </c>
    </row>
    <row r="37" spans="1:9" x14ac:dyDescent="0.5">
      <c r="A37" s="47" t="s">
        <v>101</v>
      </c>
      <c r="B37">
        <v>21</v>
      </c>
      <c r="C37" s="42">
        <v>20</v>
      </c>
      <c r="D37">
        <v>59</v>
      </c>
      <c r="E37">
        <f>B38+C38+D38</f>
        <v>100</v>
      </c>
      <c r="H37" s="45" t="s">
        <v>132</v>
      </c>
    </row>
    <row r="38" spans="1:9" x14ac:dyDescent="0.5">
      <c r="A38" s="47" t="s">
        <v>154</v>
      </c>
      <c r="B38">
        <v>21</v>
      </c>
      <c r="C38" s="42">
        <v>20</v>
      </c>
      <c r="D38">
        <v>59</v>
      </c>
      <c r="E38">
        <f t="shared" si="0"/>
        <v>100</v>
      </c>
      <c r="H38" s="45" t="s">
        <v>142</v>
      </c>
    </row>
    <row r="39" spans="1:9" x14ac:dyDescent="0.5">
      <c r="A39" s="47" t="s">
        <v>168</v>
      </c>
      <c r="B39">
        <v>21</v>
      </c>
      <c r="C39" s="42">
        <v>20</v>
      </c>
      <c r="D39">
        <v>59</v>
      </c>
      <c r="E39">
        <f t="shared" si="0"/>
        <v>100</v>
      </c>
      <c r="H39" s="45" t="s">
        <v>143</v>
      </c>
      <c r="I39" t="s">
        <v>138</v>
      </c>
    </row>
    <row r="40" spans="1:9" x14ac:dyDescent="0.5">
      <c r="A40" s="47" t="s">
        <v>169</v>
      </c>
      <c r="B40">
        <v>21</v>
      </c>
      <c r="C40" s="42">
        <v>20</v>
      </c>
      <c r="D40">
        <v>59</v>
      </c>
      <c r="E40">
        <f t="shared" si="0"/>
        <v>100</v>
      </c>
      <c r="H40" s="45" t="s">
        <v>133</v>
      </c>
    </row>
    <row r="41" spans="1:9" x14ac:dyDescent="0.5">
      <c r="A41" s="47" t="s">
        <v>124</v>
      </c>
      <c r="B41">
        <v>21</v>
      </c>
      <c r="C41" s="42">
        <v>20</v>
      </c>
      <c r="D41">
        <v>0</v>
      </c>
      <c r="E41">
        <f t="shared" si="0"/>
        <v>41</v>
      </c>
      <c r="H41" s="45" t="s">
        <v>123</v>
      </c>
    </row>
    <row r="42" spans="1:9" x14ac:dyDescent="0.5">
      <c r="A42" s="47" t="s">
        <v>135</v>
      </c>
      <c r="B42">
        <v>21</v>
      </c>
      <c r="C42" s="42">
        <v>20</v>
      </c>
      <c r="D42">
        <v>59</v>
      </c>
      <c r="E42">
        <f t="shared" si="0"/>
        <v>100</v>
      </c>
      <c r="H42" s="45" t="s">
        <v>134</v>
      </c>
    </row>
    <row r="43" spans="1:9" x14ac:dyDescent="0.5">
      <c r="A43" t="s">
        <v>129</v>
      </c>
      <c r="B43">
        <v>21</v>
      </c>
      <c r="C43" s="42">
        <v>20</v>
      </c>
      <c r="D43">
        <v>59</v>
      </c>
      <c r="E43">
        <f t="shared" si="0"/>
        <v>100</v>
      </c>
      <c r="H43" s="45" t="s">
        <v>144</v>
      </c>
    </row>
    <row r="44" spans="1:9" x14ac:dyDescent="0.5">
      <c r="A44" t="s">
        <v>140</v>
      </c>
      <c r="B44">
        <v>21</v>
      </c>
      <c r="C44" s="42">
        <v>20</v>
      </c>
      <c r="D44">
        <v>59</v>
      </c>
      <c r="E44">
        <f t="shared" si="0"/>
        <v>100</v>
      </c>
      <c r="H44" s="45" t="s">
        <v>117</v>
      </c>
      <c r="I44" t="s">
        <v>165</v>
      </c>
    </row>
    <row r="45" spans="1:9" x14ac:dyDescent="0.5">
      <c r="A45" t="s">
        <v>130</v>
      </c>
      <c r="B45">
        <v>21</v>
      </c>
      <c r="C45" s="42">
        <v>20</v>
      </c>
      <c r="D45">
        <v>59</v>
      </c>
      <c r="E45">
        <f t="shared" si="0"/>
        <v>100</v>
      </c>
      <c r="H45" s="45" t="s">
        <v>105</v>
      </c>
    </row>
    <row r="46" spans="1:9" x14ac:dyDescent="0.5">
      <c r="A46" t="s">
        <v>105</v>
      </c>
      <c r="B46">
        <v>21</v>
      </c>
      <c r="C46" s="42">
        <v>20</v>
      </c>
      <c r="D46">
        <v>59</v>
      </c>
      <c r="E46">
        <f t="shared" si="0"/>
        <v>100</v>
      </c>
      <c r="F46" s="58">
        <v>43281</v>
      </c>
      <c r="H46" s="45" t="s">
        <v>136</v>
      </c>
      <c r="I46" t="s">
        <v>165</v>
      </c>
    </row>
    <row r="47" spans="1:9" x14ac:dyDescent="0.5">
      <c r="A47" t="s">
        <v>141</v>
      </c>
      <c r="B47">
        <v>21</v>
      </c>
      <c r="C47" s="42">
        <v>20</v>
      </c>
      <c r="D47">
        <v>59</v>
      </c>
      <c r="E47">
        <f t="shared" si="0"/>
        <v>100</v>
      </c>
      <c r="H47" s="45" t="s">
        <v>107</v>
      </c>
    </row>
    <row r="48" spans="1:9" x14ac:dyDescent="0.5">
      <c r="A48" t="s">
        <v>144</v>
      </c>
      <c r="B48">
        <v>21</v>
      </c>
      <c r="C48" s="42">
        <v>20</v>
      </c>
      <c r="D48">
        <v>59</v>
      </c>
      <c r="E48">
        <f t="shared" si="0"/>
        <v>100</v>
      </c>
      <c r="F48" s="66">
        <v>43283</v>
      </c>
      <c r="G48" s="66">
        <v>43281</v>
      </c>
      <c r="H48" s="45" t="s">
        <v>145</v>
      </c>
    </row>
    <row r="49" spans="1:10" x14ac:dyDescent="0.5">
      <c r="B49">
        <v>0</v>
      </c>
      <c r="C49">
        <v>0</v>
      </c>
      <c r="D49">
        <v>0</v>
      </c>
      <c r="E49">
        <f t="shared" si="0"/>
        <v>0</v>
      </c>
      <c r="H49" s="45" t="s">
        <v>146</v>
      </c>
    </row>
    <row r="50" spans="1:10" x14ac:dyDescent="0.5">
      <c r="A50" s="56" t="s">
        <v>149</v>
      </c>
      <c r="B50">
        <f>SUM(B3:B49)</f>
        <v>966</v>
      </c>
      <c r="C50">
        <f>SUM(C3:C49)</f>
        <v>920</v>
      </c>
      <c r="D50">
        <f>SUM(D3:D49)</f>
        <v>2360</v>
      </c>
      <c r="E50" s="56">
        <f>SUM(B50:D50)</f>
        <v>4246</v>
      </c>
      <c r="H50" s="45" t="s">
        <v>152</v>
      </c>
      <c r="I50" t="s">
        <v>165</v>
      </c>
      <c r="J50" s="45" t="s">
        <v>147</v>
      </c>
    </row>
    <row r="51" spans="1:10" x14ac:dyDescent="0.5">
      <c r="F51" s="46"/>
      <c r="G51" s="46"/>
      <c r="J51" s="47" t="s">
        <v>122</v>
      </c>
    </row>
    <row r="52" spans="1:10" x14ac:dyDescent="0.5">
      <c r="A52" t="s">
        <v>182</v>
      </c>
      <c r="H52" s="45" t="s">
        <v>148</v>
      </c>
      <c r="J52" s="47" t="s">
        <v>98</v>
      </c>
    </row>
    <row r="53" spans="1:10" x14ac:dyDescent="0.5">
      <c r="A53" t="s">
        <v>137</v>
      </c>
      <c r="B53">
        <v>21</v>
      </c>
      <c r="F53" s="33" t="s">
        <v>181</v>
      </c>
      <c r="G53" s="67">
        <v>43331</v>
      </c>
      <c r="J53" s="47" t="s">
        <v>161</v>
      </c>
    </row>
    <row r="54" spans="1:10" x14ac:dyDescent="0.5">
      <c r="A54" t="s">
        <v>143</v>
      </c>
      <c r="B54">
        <v>21</v>
      </c>
      <c r="F54" s="69">
        <v>43348</v>
      </c>
      <c r="G54" s="69">
        <v>43348</v>
      </c>
      <c r="J54" s="47" t="s">
        <v>161</v>
      </c>
    </row>
    <row r="55" spans="1:10" x14ac:dyDescent="0.5">
      <c r="J55" s="47" t="s">
        <v>100</v>
      </c>
    </row>
    <row r="58" spans="1:10" x14ac:dyDescent="0.5">
      <c r="A58" s="56" t="s">
        <v>150</v>
      </c>
      <c r="B58" s="56"/>
      <c r="C58" s="56"/>
      <c r="D58" s="56"/>
      <c r="E58" s="56"/>
    </row>
    <row r="59" spans="1:10" x14ac:dyDescent="0.5">
      <c r="A59" s="56" t="s">
        <v>166</v>
      </c>
      <c r="B59" s="56">
        <f>B50+SUM(B53:B57)</f>
        <v>1008</v>
      </c>
      <c r="C59" s="56">
        <f>C50+SUM(C53:C57)</f>
        <v>920</v>
      </c>
      <c r="D59" s="56">
        <f>D50+SUM(D53:D57)</f>
        <v>2360</v>
      </c>
      <c r="E59" s="56">
        <f>SUM(B59:D59)</f>
        <v>4288</v>
      </c>
      <c r="F59" s="56"/>
      <c r="G59" s="56"/>
      <c r="H59" s="56"/>
      <c r="I59" s="56"/>
      <c r="J59" s="56"/>
    </row>
    <row r="60" spans="1:10" x14ac:dyDescent="0.5">
      <c r="H60" s="45"/>
    </row>
    <row r="61" spans="1:10" x14ac:dyDescent="0.5">
      <c r="G61" s="46"/>
      <c r="H61" s="45"/>
    </row>
  </sheetData>
  <pageMargins left="0.7" right="0.7" top="0.75" bottom="0.75" header="0.3" footer="0.3"/>
  <pageSetup orientation="portrait" horizontalDpi="0" verticalDpi="0" copies="1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selection activeCell="H49" sqref="H49"/>
    </sheetView>
  </sheetViews>
  <sheetFormatPr defaultColWidth="11" defaultRowHeight="15.75" x14ac:dyDescent="0.5"/>
  <cols>
    <col min="10" max="10" width="11.5" customWidth="1"/>
  </cols>
  <sheetData>
    <row r="1" spans="1:11" x14ac:dyDescent="0.5">
      <c r="A1" s="56" t="s">
        <v>236</v>
      </c>
      <c r="B1" s="56" t="s">
        <v>89</v>
      </c>
      <c r="C1" s="56" t="s">
        <v>90</v>
      </c>
      <c r="D1" s="56" t="s">
        <v>91</v>
      </c>
      <c r="E1" s="56" t="s">
        <v>92</v>
      </c>
      <c r="F1" s="56" t="s">
        <v>93</v>
      </c>
      <c r="G1" s="56" t="s">
        <v>94</v>
      </c>
      <c r="H1" s="56" t="s">
        <v>95</v>
      </c>
      <c r="I1" s="56" t="s">
        <v>96</v>
      </c>
      <c r="J1" s="56" t="s">
        <v>97</v>
      </c>
    </row>
    <row r="2" spans="1:11" x14ac:dyDescent="0.5">
      <c r="A2" s="57" t="s">
        <v>113</v>
      </c>
      <c r="B2" s="57">
        <v>0</v>
      </c>
      <c r="C2" s="57">
        <v>0</v>
      </c>
      <c r="D2" s="57">
        <v>0</v>
      </c>
      <c r="E2" s="56"/>
      <c r="F2" s="56"/>
      <c r="G2" s="56"/>
      <c r="H2" s="45" t="s">
        <v>153</v>
      </c>
    </row>
    <row r="3" spans="1:11" x14ac:dyDescent="0.5">
      <c r="A3" t="s">
        <v>104</v>
      </c>
      <c r="B3">
        <v>21</v>
      </c>
      <c r="C3" s="57"/>
      <c r="D3" s="57"/>
      <c r="E3" s="56"/>
      <c r="F3" t="s">
        <v>280</v>
      </c>
      <c r="G3" s="56"/>
      <c r="H3" s="45" t="s">
        <v>99</v>
      </c>
      <c r="J3" s="47" t="s">
        <v>106</v>
      </c>
    </row>
    <row r="4" spans="1:11" x14ac:dyDescent="0.5">
      <c r="A4" t="s">
        <v>238</v>
      </c>
      <c r="B4">
        <v>21</v>
      </c>
      <c r="C4" s="42">
        <v>20</v>
      </c>
      <c r="D4">
        <v>59</v>
      </c>
      <c r="E4">
        <f>B4+C4+D4</f>
        <v>100</v>
      </c>
      <c r="F4" s="57"/>
      <c r="G4" s="46"/>
      <c r="H4" s="45" t="s">
        <v>101</v>
      </c>
      <c r="J4" s="47" t="s">
        <v>279</v>
      </c>
      <c r="K4" s="47" t="s">
        <v>278</v>
      </c>
    </row>
    <row r="5" spans="1:11" x14ac:dyDescent="0.5">
      <c r="A5" t="s">
        <v>237</v>
      </c>
      <c r="B5">
        <v>21</v>
      </c>
      <c r="C5" s="42">
        <v>20</v>
      </c>
      <c r="D5">
        <v>59</v>
      </c>
      <c r="E5">
        <f t="shared" ref="E5:E51" si="0">B5+C5+D5</f>
        <v>100</v>
      </c>
      <c r="F5" s="46">
        <v>43553</v>
      </c>
      <c r="G5" s="46">
        <v>43558</v>
      </c>
      <c r="H5" s="45" t="s">
        <v>103</v>
      </c>
      <c r="J5" s="47" t="s">
        <v>168</v>
      </c>
    </row>
    <row r="6" spans="1:11" x14ac:dyDescent="0.5">
      <c r="A6" t="s">
        <v>153</v>
      </c>
      <c r="B6">
        <v>21</v>
      </c>
      <c r="C6" s="42">
        <v>20</v>
      </c>
      <c r="D6">
        <v>59</v>
      </c>
      <c r="E6">
        <f t="shared" si="0"/>
        <v>100</v>
      </c>
      <c r="H6" s="45" t="s">
        <v>104</v>
      </c>
      <c r="I6" t="s">
        <v>165</v>
      </c>
      <c r="J6" s="47" t="s">
        <v>169</v>
      </c>
    </row>
    <row r="7" spans="1:11" x14ac:dyDescent="0.5">
      <c r="A7" t="s">
        <v>110</v>
      </c>
      <c r="B7">
        <v>21</v>
      </c>
      <c r="C7" s="42">
        <v>20</v>
      </c>
      <c r="D7">
        <v>59</v>
      </c>
      <c r="E7">
        <f t="shared" si="0"/>
        <v>100</v>
      </c>
      <c r="H7" s="45" t="s">
        <v>108</v>
      </c>
      <c r="J7" s="47" t="s">
        <v>115</v>
      </c>
    </row>
    <row r="8" spans="1:11" x14ac:dyDescent="0.5">
      <c r="A8" t="s">
        <v>121</v>
      </c>
      <c r="B8">
        <v>21</v>
      </c>
      <c r="C8" s="42">
        <v>20</v>
      </c>
      <c r="D8">
        <v>59</v>
      </c>
      <c r="E8">
        <f t="shared" si="0"/>
        <v>100</v>
      </c>
      <c r="H8" s="45" t="s">
        <v>154</v>
      </c>
      <c r="J8" t="s">
        <v>105</v>
      </c>
    </row>
    <row r="9" spans="1:11" x14ac:dyDescent="0.5">
      <c r="A9" t="s">
        <v>132</v>
      </c>
      <c r="B9">
        <v>21</v>
      </c>
      <c r="C9" s="42">
        <v>20</v>
      </c>
      <c r="D9">
        <v>59</v>
      </c>
      <c r="E9">
        <f t="shared" si="0"/>
        <v>100</v>
      </c>
      <c r="F9" s="46"/>
      <c r="H9" s="45" t="s">
        <v>110</v>
      </c>
    </row>
    <row r="10" spans="1:11" x14ac:dyDescent="0.5">
      <c r="A10" t="s">
        <v>239</v>
      </c>
      <c r="B10">
        <v>21</v>
      </c>
      <c r="C10" s="42">
        <v>20</v>
      </c>
      <c r="D10">
        <v>59</v>
      </c>
      <c r="E10">
        <f t="shared" si="0"/>
        <v>100</v>
      </c>
      <c r="G10" s="46"/>
      <c r="H10" s="45" t="s">
        <v>113</v>
      </c>
      <c r="I10" t="s">
        <v>114</v>
      </c>
    </row>
    <row r="11" spans="1:11" x14ac:dyDescent="0.5">
      <c r="A11" t="s">
        <v>136</v>
      </c>
      <c r="B11">
        <v>21</v>
      </c>
      <c r="C11" s="42">
        <v>20</v>
      </c>
      <c r="E11">
        <f t="shared" si="0"/>
        <v>41</v>
      </c>
      <c r="H11" s="45" t="s">
        <v>116</v>
      </c>
    </row>
    <row r="12" spans="1:11" x14ac:dyDescent="0.5">
      <c r="A12" t="s">
        <v>152</v>
      </c>
      <c r="B12">
        <v>21</v>
      </c>
      <c r="C12" s="42">
        <v>20</v>
      </c>
      <c r="E12">
        <f t="shared" si="0"/>
        <v>41</v>
      </c>
      <c r="F12" s="46">
        <v>43580</v>
      </c>
      <c r="H12" s="45" t="s">
        <v>118</v>
      </c>
    </row>
    <row r="13" spans="1:11" x14ac:dyDescent="0.5">
      <c r="A13" t="s">
        <v>111</v>
      </c>
      <c r="B13">
        <v>21</v>
      </c>
      <c r="C13" s="42">
        <v>20</v>
      </c>
      <c r="D13">
        <v>59</v>
      </c>
      <c r="E13">
        <f t="shared" ref="E13:E19" si="1">B13+C13+D13</f>
        <v>100</v>
      </c>
      <c r="H13" s="45" t="s">
        <v>120</v>
      </c>
    </row>
    <row r="14" spans="1:11" x14ac:dyDescent="0.5">
      <c r="A14" t="s">
        <v>102</v>
      </c>
      <c r="B14">
        <v>21</v>
      </c>
      <c r="C14" s="42">
        <v>20</v>
      </c>
      <c r="D14">
        <v>59</v>
      </c>
      <c r="E14">
        <f t="shared" si="1"/>
        <v>100</v>
      </c>
      <c r="H14" s="45" t="s">
        <v>111</v>
      </c>
    </row>
    <row r="15" spans="1:11" x14ac:dyDescent="0.5">
      <c r="A15" t="s">
        <v>131</v>
      </c>
      <c r="B15">
        <v>21</v>
      </c>
      <c r="C15" s="42">
        <v>20</v>
      </c>
      <c r="D15">
        <v>59</v>
      </c>
      <c r="E15">
        <f t="shared" si="1"/>
        <v>100</v>
      </c>
      <c r="F15" s="46"/>
      <c r="H15" s="45" t="s">
        <v>102</v>
      </c>
    </row>
    <row r="16" spans="1:11" x14ac:dyDescent="0.5">
      <c r="A16" t="s">
        <v>119</v>
      </c>
      <c r="B16">
        <v>21</v>
      </c>
      <c r="C16" s="42">
        <v>20</v>
      </c>
      <c r="D16">
        <v>59</v>
      </c>
      <c r="E16">
        <f t="shared" si="1"/>
        <v>100</v>
      </c>
      <c r="H16" s="45" t="s">
        <v>112</v>
      </c>
      <c r="I16" t="s">
        <v>165</v>
      </c>
    </row>
    <row r="17" spans="1:9" x14ac:dyDescent="0.5">
      <c r="A17" t="s">
        <v>126</v>
      </c>
      <c r="B17">
        <v>21</v>
      </c>
      <c r="C17" s="42">
        <v>20</v>
      </c>
      <c r="D17">
        <v>59</v>
      </c>
      <c r="E17">
        <f t="shared" si="1"/>
        <v>100</v>
      </c>
      <c r="H17" s="45" t="s">
        <v>124</v>
      </c>
      <c r="I17" t="s">
        <v>165</v>
      </c>
    </row>
    <row r="18" spans="1:9" x14ac:dyDescent="0.5">
      <c r="A18" t="s">
        <v>123</v>
      </c>
      <c r="B18">
        <v>21</v>
      </c>
      <c r="C18" s="42">
        <v>20</v>
      </c>
      <c r="D18">
        <v>59</v>
      </c>
      <c r="E18">
        <f t="shared" si="1"/>
        <v>100</v>
      </c>
      <c r="H18" s="45" t="s">
        <v>127</v>
      </c>
    </row>
    <row r="19" spans="1:9" x14ac:dyDescent="0.5">
      <c r="A19" t="s">
        <v>107</v>
      </c>
      <c r="B19">
        <v>21</v>
      </c>
      <c r="C19" s="42">
        <v>20</v>
      </c>
      <c r="D19">
        <v>59</v>
      </c>
      <c r="E19">
        <f t="shared" si="1"/>
        <v>100</v>
      </c>
      <c r="H19" s="45" t="s">
        <v>125</v>
      </c>
    </row>
    <row r="20" spans="1:9" x14ac:dyDescent="0.5">
      <c r="A20" t="s">
        <v>116</v>
      </c>
      <c r="B20">
        <v>21</v>
      </c>
      <c r="C20" s="42">
        <v>20</v>
      </c>
      <c r="D20">
        <v>59</v>
      </c>
      <c r="E20">
        <f>B3+C20+D20</f>
        <v>100</v>
      </c>
      <c r="F20" s="46">
        <v>43591</v>
      </c>
      <c r="H20" s="45" t="s">
        <v>131</v>
      </c>
    </row>
    <row r="21" spans="1:9" x14ac:dyDescent="0.5">
      <c r="A21" s="47" t="s">
        <v>118</v>
      </c>
      <c r="B21">
        <v>21</v>
      </c>
      <c r="C21" s="42">
        <v>20</v>
      </c>
      <c r="D21">
        <v>59</v>
      </c>
      <c r="E21">
        <f t="shared" ref="E21:E31" si="2">B21+C21+D21</f>
        <v>100</v>
      </c>
      <c r="H21" s="45" t="s">
        <v>119</v>
      </c>
    </row>
    <row r="22" spans="1:9" x14ac:dyDescent="0.5">
      <c r="A22" s="47" t="s">
        <v>128</v>
      </c>
      <c r="B22">
        <v>21</v>
      </c>
      <c r="C22" s="42">
        <v>20</v>
      </c>
      <c r="D22">
        <v>59</v>
      </c>
      <c r="E22">
        <f t="shared" si="2"/>
        <v>100</v>
      </c>
      <c r="H22" s="45" t="s">
        <v>135</v>
      </c>
    </row>
    <row r="23" spans="1:9" x14ac:dyDescent="0.5">
      <c r="A23" s="47" t="s">
        <v>117</v>
      </c>
      <c r="B23">
        <v>21</v>
      </c>
      <c r="C23" s="42">
        <v>20</v>
      </c>
      <c r="E23">
        <f t="shared" si="2"/>
        <v>41</v>
      </c>
      <c r="H23" s="47" t="s">
        <v>137</v>
      </c>
      <c r="I23" t="s">
        <v>138</v>
      </c>
    </row>
    <row r="24" spans="1:9" x14ac:dyDescent="0.5">
      <c r="A24" s="47" t="s">
        <v>99</v>
      </c>
      <c r="B24">
        <v>21</v>
      </c>
      <c r="C24" s="42">
        <v>20</v>
      </c>
      <c r="D24">
        <v>59</v>
      </c>
      <c r="E24">
        <f t="shared" si="2"/>
        <v>100</v>
      </c>
      <c r="F24" s="46">
        <v>43605</v>
      </c>
      <c r="H24" s="45" t="s">
        <v>126</v>
      </c>
    </row>
    <row r="25" spans="1:9" x14ac:dyDescent="0.5">
      <c r="A25" s="47" t="s">
        <v>124</v>
      </c>
      <c r="B25">
        <v>21</v>
      </c>
      <c r="C25" s="42">
        <v>20</v>
      </c>
      <c r="E25">
        <f t="shared" si="2"/>
        <v>41</v>
      </c>
      <c r="H25" s="45" t="s">
        <v>128</v>
      </c>
    </row>
    <row r="26" spans="1:9" x14ac:dyDescent="0.5">
      <c r="A26" s="47" t="s">
        <v>129</v>
      </c>
      <c r="B26">
        <v>21</v>
      </c>
      <c r="C26" s="42">
        <v>20</v>
      </c>
      <c r="D26">
        <v>59</v>
      </c>
      <c r="E26">
        <f t="shared" si="2"/>
        <v>100</v>
      </c>
      <c r="H26" s="45" t="s">
        <v>139</v>
      </c>
    </row>
    <row r="27" spans="1:9" x14ac:dyDescent="0.5">
      <c r="A27" t="s">
        <v>140</v>
      </c>
      <c r="B27">
        <v>21</v>
      </c>
      <c r="C27" s="42">
        <v>20</v>
      </c>
      <c r="D27">
        <v>59</v>
      </c>
      <c r="E27">
        <f t="shared" si="2"/>
        <v>100</v>
      </c>
      <c r="H27" s="45" t="s">
        <v>129</v>
      </c>
    </row>
    <row r="28" spans="1:9" x14ac:dyDescent="0.5">
      <c r="A28" t="s">
        <v>141</v>
      </c>
      <c r="B28">
        <v>21</v>
      </c>
      <c r="C28" s="42">
        <v>20</v>
      </c>
      <c r="D28">
        <v>59</v>
      </c>
      <c r="E28">
        <f t="shared" si="2"/>
        <v>100</v>
      </c>
      <c r="H28" s="45" t="s">
        <v>121</v>
      </c>
    </row>
    <row r="29" spans="1:9" x14ac:dyDescent="0.5">
      <c r="A29" t="s">
        <v>130</v>
      </c>
      <c r="B29">
        <v>21</v>
      </c>
      <c r="C29" s="42">
        <v>20</v>
      </c>
      <c r="D29">
        <v>59</v>
      </c>
      <c r="E29">
        <f t="shared" si="2"/>
        <v>100</v>
      </c>
      <c r="H29" s="45" t="s">
        <v>140</v>
      </c>
    </row>
    <row r="30" spans="1:9" x14ac:dyDescent="0.5">
      <c r="A30" t="s">
        <v>142</v>
      </c>
      <c r="B30">
        <v>21</v>
      </c>
      <c r="C30" s="42">
        <v>20</v>
      </c>
      <c r="D30">
        <v>59</v>
      </c>
      <c r="E30">
        <f t="shared" si="2"/>
        <v>100</v>
      </c>
      <c r="H30" s="45" t="s">
        <v>141</v>
      </c>
    </row>
    <row r="31" spans="1:9" x14ac:dyDescent="0.5">
      <c r="A31" t="s">
        <v>134</v>
      </c>
      <c r="B31">
        <v>21</v>
      </c>
      <c r="C31" s="42">
        <v>20</v>
      </c>
      <c r="D31">
        <v>59</v>
      </c>
      <c r="E31">
        <f t="shared" si="2"/>
        <v>100</v>
      </c>
      <c r="F31" s="46"/>
      <c r="H31" s="45" t="s">
        <v>130</v>
      </c>
    </row>
    <row r="32" spans="1:9" x14ac:dyDescent="0.5">
      <c r="A32" s="47" t="s">
        <v>101</v>
      </c>
      <c r="B32">
        <v>21</v>
      </c>
      <c r="C32" s="42">
        <v>20</v>
      </c>
      <c r="D32">
        <v>59</v>
      </c>
      <c r="E32">
        <f t="shared" ref="E32:E37" si="3">B32+C32+D32</f>
        <v>100</v>
      </c>
      <c r="F32" s="46">
        <v>43616</v>
      </c>
      <c r="H32" s="45" t="s">
        <v>132</v>
      </c>
    </row>
    <row r="33" spans="1:9" x14ac:dyDescent="0.5">
      <c r="A33" s="47" t="s">
        <v>103</v>
      </c>
      <c r="B33">
        <v>21</v>
      </c>
      <c r="C33" s="42">
        <v>20</v>
      </c>
      <c r="D33">
        <v>59</v>
      </c>
      <c r="E33">
        <f t="shared" si="3"/>
        <v>100</v>
      </c>
      <c r="H33" s="45" t="s">
        <v>142</v>
      </c>
    </row>
    <row r="34" spans="1:9" x14ac:dyDescent="0.5">
      <c r="A34" s="47" t="s">
        <v>154</v>
      </c>
      <c r="B34">
        <v>21</v>
      </c>
      <c r="C34" s="42">
        <v>20</v>
      </c>
      <c r="D34">
        <v>59</v>
      </c>
      <c r="E34">
        <f t="shared" si="3"/>
        <v>100</v>
      </c>
      <c r="H34" s="47" t="s">
        <v>143</v>
      </c>
      <c r="I34" t="s">
        <v>138</v>
      </c>
    </row>
    <row r="35" spans="1:9" x14ac:dyDescent="0.5">
      <c r="A35" s="47" t="s">
        <v>108</v>
      </c>
      <c r="B35">
        <v>21</v>
      </c>
      <c r="C35" s="42">
        <v>20</v>
      </c>
      <c r="D35">
        <v>59</v>
      </c>
      <c r="E35">
        <f t="shared" si="3"/>
        <v>100</v>
      </c>
      <c r="F35" s="46"/>
      <c r="H35" s="45" t="s">
        <v>133</v>
      </c>
    </row>
    <row r="36" spans="1:9" x14ac:dyDescent="0.5">
      <c r="A36" s="47" t="s">
        <v>120</v>
      </c>
      <c r="B36">
        <v>21</v>
      </c>
      <c r="C36" s="42">
        <v>20</v>
      </c>
      <c r="D36">
        <v>59</v>
      </c>
      <c r="E36">
        <f t="shared" si="3"/>
        <v>100</v>
      </c>
      <c r="H36" s="45" t="s">
        <v>123</v>
      </c>
    </row>
    <row r="37" spans="1:9" x14ac:dyDescent="0.5">
      <c r="A37" s="47" t="s">
        <v>112</v>
      </c>
      <c r="B37">
        <v>21</v>
      </c>
      <c r="C37" s="42">
        <v>20</v>
      </c>
      <c r="E37">
        <f t="shared" si="3"/>
        <v>41</v>
      </c>
      <c r="H37" s="45" t="s">
        <v>134</v>
      </c>
    </row>
    <row r="38" spans="1:9" x14ac:dyDescent="0.5">
      <c r="A38" s="47" t="s">
        <v>127</v>
      </c>
      <c r="B38">
        <v>21</v>
      </c>
      <c r="C38" s="42">
        <v>20</v>
      </c>
      <c r="D38">
        <v>59</v>
      </c>
      <c r="E38">
        <f>B38+C38+D38</f>
        <v>100</v>
      </c>
      <c r="H38" s="45" t="s">
        <v>144</v>
      </c>
    </row>
    <row r="39" spans="1:9" x14ac:dyDescent="0.5">
      <c r="A39" s="47" t="s">
        <v>125</v>
      </c>
      <c r="B39">
        <v>21</v>
      </c>
      <c r="C39" s="42">
        <v>20</v>
      </c>
      <c r="D39">
        <v>59</v>
      </c>
      <c r="E39">
        <f t="shared" ref="E39" si="4">B39+C39+D39</f>
        <v>100</v>
      </c>
      <c r="H39" s="45" t="s">
        <v>117</v>
      </c>
      <c r="I39" t="s">
        <v>165</v>
      </c>
    </row>
    <row r="40" spans="1:9" x14ac:dyDescent="0.5">
      <c r="A40" s="47" t="s">
        <v>135</v>
      </c>
      <c r="B40">
        <v>21</v>
      </c>
      <c r="C40" s="42">
        <v>20</v>
      </c>
      <c r="D40">
        <v>59</v>
      </c>
      <c r="E40">
        <f>B40+C40+D40</f>
        <v>100</v>
      </c>
      <c r="H40" s="45" t="s">
        <v>136</v>
      </c>
      <c r="I40" t="s">
        <v>165</v>
      </c>
    </row>
    <row r="41" spans="1:9" x14ac:dyDescent="0.5">
      <c r="A41" s="47" t="s">
        <v>144</v>
      </c>
      <c r="B41">
        <v>21</v>
      </c>
      <c r="C41" s="42">
        <v>20</v>
      </c>
      <c r="D41">
        <v>59</v>
      </c>
      <c r="E41">
        <f>B41+C41+D41</f>
        <v>100</v>
      </c>
      <c r="H41" s="45" t="s">
        <v>107</v>
      </c>
    </row>
    <row r="42" spans="1:9" x14ac:dyDescent="0.5">
      <c r="A42" s="47" t="s">
        <v>145</v>
      </c>
      <c r="B42">
        <v>21</v>
      </c>
      <c r="C42" s="42">
        <v>20</v>
      </c>
      <c r="D42">
        <v>59</v>
      </c>
      <c r="E42">
        <f>B42+C42+D42</f>
        <v>100</v>
      </c>
      <c r="H42" s="45" t="s">
        <v>238</v>
      </c>
    </row>
    <row r="43" spans="1:9" x14ac:dyDescent="0.5">
      <c r="A43" s="47" t="s">
        <v>146</v>
      </c>
      <c r="B43">
        <v>21</v>
      </c>
      <c r="C43" s="42">
        <v>20</v>
      </c>
      <c r="D43">
        <v>59</v>
      </c>
      <c r="E43">
        <f>B43+C43+D43</f>
        <v>100</v>
      </c>
      <c r="F43" s="46">
        <v>43640</v>
      </c>
      <c r="G43" s="46">
        <v>43640</v>
      </c>
      <c r="H43" s="45" t="s">
        <v>237</v>
      </c>
    </row>
    <row r="44" spans="1:9" x14ac:dyDescent="0.5">
      <c r="A44" s="47" t="s">
        <v>139</v>
      </c>
      <c r="B44">
        <v>21</v>
      </c>
      <c r="C44" s="42">
        <v>20</v>
      </c>
      <c r="D44">
        <v>59</v>
      </c>
      <c r="E44">
        <f>B44+C44+D44</f>
        <v>100</v>
      </c>
      <c r="F44" s="46">
        <v>43646</v>
      </c>
      <c r="G44" s="46">
        <v>43646</v>
      </c>
      <c r="H44" s="45" t="s">
        <v>145</v>
      </c>
    </row>
    <row r="45" spans="1:9" x14ac:dyDescent="0.5">
      <c r="H45" s="45" t="s">
        <v>146</v>
      </c>
    </row>
    <row r="46" spans="1:9" x14ac:dyDescent="0.5">
      <c r="H46" s="45" t="s">
        <v>152</v>
      </c>
      <c r="I46" t="s">
        <v>165</v>
      </c>
    </row>
    <row r="48" spans="1:9" x14ac:dyDescent="0.5">
      <c r="A48" t="s">
        <v>280</v>
      </c>
      <c r="B48">
        <v>21</v>
      </c>
    </row>
    <row r="49" spans="1:10" x14ac:dyDescent="0.5">
      <c r="A49" s="46">
        <v>43558</v>
      </c>
      <c r="B49">
        <f>B4+B5</f>
        <v>42</v>
      </c>
      <c r="C49">
        <f>C4+C5</f>
        <v>40</v>
      </c>
      <c r="D49">
        <f>D4+D5</f>
        <v>118</v>
      </c>
      <c r="E49">
        <f>E4+E5</f>
        <v>200</v>
      </c>
      <c r="F49" s="66"/>
      <c r="G49" s="66"/>
      <c r="H49" s="45" t="s">
        <v>148</v>
      </c>
    </row>
    <row r="50" spans="1:10" x14ac:dyDescent="0.5">
      <c r="A50" s="46">
        <v>43640</v>
      </c>
      <c r="B50">
        <f>SUM(B6:B43)</f>
        <v>798</v>
      </c>
      <c r="C50">
        <f>SUM(C6:C43)</f>
        <v>760</v>
      </c>
      <c r="D50">
        <f>SUM(D6:D43)</f>
        <v>1947</v>
      </c>
      <c r="E50">
        <f t="shared" si="0"/>
        <v>3505</v>
      </c>
    </row>
    <row r="51" spans="1:10" x14ac:dyDescent="0.5">
      <c r="A51" s="46">
        <v>43646</v>
      </c>
      <c r="B51">
        <v>21</v>
      </c>
      <c r="C51">
        <v>20</v>
      </c>
      <c r="D51">
        <v>59</v>
      </c>
      <c r="E51">
        <f t="shared" si="0"/>
        <v>100</v>
      </c>
    </row>
    <row r="52" spans="1:10" x14ac:dyDescent="0.5">
      <c r="F52" s="46"/>
      <c r="G52" s="46"/>
      <c r="J52" s="47"/>
    </row>
    <row r="53" spans="1:10" x14ac:dyDescent="0.5">
      <c r="A53" s="56" t="s">
        <v>149</v>
      </c>
      <c r="B53">
        <f>SUM(B48:B50)</f>
        <v>861</v>
      </c>
      <c r="C53">
        <f>SUM(C49:C52)</f>
        <v>820</v>
      </c>
      <c r="D53">
        <f>SUM(D49:D52)</f>
        <v>2124</v>
      </c>
      <c r="E53" s="56">
        <f>SUM(B53:D53)</f>
        <v>3805</v>
      </c>
      <c r="J53" s="47"/>
    </row>
    <row r="54" spans="1:10" x14ac:dyDescent="0.5">
      <c r="F54" s="33"/>
      <c r="G54" s="67"/>
      <c r="J54" s="47"/>
    </row>
    <row r="55" spans="1:10" x14ac:dyDescent="0.5">
      <c r="A55" s="45"/>
      <c r="F55" s="69"/>
      <c r="G55" s="69"/>
      <c r="J55" s="45"/>
    </row>
    <row r="56" spans="1:10" x14ac:dyDescent="0.5">
      <c r="J56" s="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Recap</vt:lpstr>
      <vt:lpstr>AAUW Fund</vt:lpstr>
      <vt:lpstr>Monthly Report</vt:lpstr>
      <vt:lpstr>Movie</vt:lpstr>
      <vt:lpstr>$19 in 19</vt:lpstr>
      <vt:lpstr>Fund Lunch</vt:lpstr>
      <vt:lpstr>Installation</vt:lpstr>
      <vt:lpstr>Dues 2018-9</vt:lpstr>
      <vt:lpstr>Dues 19-20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Forsstrom</dc:creator>
  <cp:lastModifiedBy>Roli Wendorf</cp:lastModifiedBy>
  <cp:lastPrinted>2019-05-31T00:28:16Z</cp:lastPrinted>
  <dcterms:created xsi:type="dcterms:W3CDTF">2017-07-23T23:47:36Z</dcterms:created>
  <dcterms:modified xsi:type="dcterms:W3CDTF">2019-08-16T19:59:50Z</dcterms:modified>
</cp:coreProperties>
</file>